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110" yWindow="525" windowWidth="27720" windowHeight="14040" tabRatio="692"/>
  </bookViews>
  <sheets>
    <sheet name="MBP_Balance sheet" sheetId="1" r:id="rId1"/>
    <sheet name="PZ_Profit&amp;Loss" sheetId="2" r:id="rId2"/>
    <sheet name="Ienāk_izdevumi_Income_Exp" sheetId="4" r:id="rId3"/>
    <sheet name="Saraksts_List" sheetId="8" r:id="rId4"/>
    <sheet name="Sheet1" sheetId="9" r:id="rId5"/>
  </sheets>
  <definedNames>
    <definedName name="_ftn1" localSheetId="3">Saraksts_List!#REF!</definedName>
    <definedName name="_ftnref1" localSheetId="3">Saraksts_List!#REF!</definedName>
    <definedName name="_Toc46307108" localSheetId="3">Saraksts_List!#REF!</definedName>
    <definedName name="_xlnm.Print_Area" localSheetId="2">Ienāk_izdevumi_Income_Exp!$A$1:$Q$87</definedName>
    <definedName name="_xlnm.Print_Area" localSheetId="0">'MBP_Balance sheet'!$A$1:$Q$51</definedName>
    <definedName name="_xlnm.Print_Area" localSheetId="1">'PZ_Profit&amp;Loss'!$A$1:$Q$41</definedName>
    <definedName name="_xlnm.Print_Area" localSheetId="3">Saraksts_List!$A$1:$B$10</definedName>
  </definedNames>
  <calcPr calcId="125725"/>
</workbook>
</file>

<file path=xl/calcChain.xml><?xml version="1.0" encoding="utf-8"?>
<calcChain xmlns="http://schemas.openxmlformats.org/spreadsheetml/2006/main">
  <c r="Q36" i="4"/>
  <c r="Q30"/>
  <c r="Q22"/>
  <c r="Q13"/>
  <c r="Q5"/>
  <c r="Q28" i="2"/>
  <c r="Q20"/>
  <c r="Q9"/>
  <c r="Q4"/>
  <c r="Q43" i="1"/>
  <c r="Q32"/>
  <c r="Q11"/>
  <c r="Q6"/>
  <c r="P36" i="4"/>
  <c r="P30"/>
  <c r="P22"/>
  <c r="P13"/>
  <c r="P55" s="1"/>
  <c r="P5"/>
  <c r="P4" s="1"/>
  <c r="P49" s="1"/>
  <c r="P62" l="1"/>
  <c r="P60"/>
  <c r="P58"/>
  <c r="P56"/>
  <c r="P54"/>
  <c r="P52"/>
  <c r="P50"/>
  <c r="P48"/>
  <c r="P47"/>
  <c r="P61"/>
  <c r="P59"/>
  <c r="P57"/>
  <c r="P53"/>
  <c r="P51"/>
  <c r="Q4"/>
  <c r="Q47" s="1"/>
  <c r="Q21"/>
  <c r="Q15" i="2"/>
  <c r="Q26" s="1"/>
  <c r="Q38" s="1"/>
  <c r="Q40" s="1"/>
  <c r="Q30" i="1"/>
  <c r="Q4"/>
  <c r="P21" i="4"/>
  <c r="P64" s="1"/>
  <c r="P72" l="1"/>
  <c r="P66"/>
  <c r="P68"/>
  <c r="P70"/>
  <c r="P74"/>
  <c r="P76"/>
  <c r="P80"/>
  <c r="P82"/>
  <c r="P84"/>
  <c r="P86"/>
  <c r="P65"/>
  <c r="P67"/>
  <c r="P69"/>
  <c r="P71"/>
  <c r="P73"/>
  <c r="P75"/>
  <c r="P77"/>
  <c r="P79"/>
  <c r="P81"/>
  <c r="P83"/>
  <c r="P85"/>
  <c r="P87"/>
  <c r="P63"/>
  <c r="P78"/>
  <c r="Q66"/>
  <c r="Q68"/>
  <c r="Q70"/>
  <c r="Q72"/>
  <c r="Q74"/>
  <c r="Q76"/>
  <c r="Q78"/>
  <c r="Q80"/>
  <c r="Q82"/>
  <c r="Q84"/>
  <c r="Q86"/>
  <c r="Q64"/>
  <c r="Q65"/>
  <c r="Q67"/>
  <c r="Q69"/>
  <c r="Q71"/>
  <c r="Q73"/>
  <c r="Q75"/>
  <c r="Q77"/>
  <c r="Q79"/>
  <c r="Q81"/>
  <c r="Q83"/>
  <c r="Q85"/>
  <c r="Q87"/>
  <c r="Q63"/>
  <c r="Q48"/>
  <c r="Q50"/>
  <c r="Q52"/>
  <c r="Q54"/>
  <c r="Q56"/>
  <c r="Q58"/>
  <c r="Q60"/>
  <c r="Q62"/>
  <c r="Q49"/>
  <c r="Q51"/>
  <c r="Q53"/>
  <c r="Q55"/>
  <c r="Q57"/>
  <c r="Q59"/>
  <c r="Q61"/>
  <c r="P28" i="2"/>
  <c r="P20"/>
  <c r="P9"/>
  <c r="P4"/>
  <c r="P15" l="1"/>
  <c r="P26" s="1"/>
  <c r="P38" s="1"/>
  <c r="P40" s="1"/>
  <c r="P43" i="1"/>
  <c r="P32"/>
  <c r="P11"/>
  <c r="P6"/>
  <c r="O9" i="2"/>
  <c r="O4"/>
  <c r="O36" i="4"/>
  <c r="O30"/>
  <c r="O22"/>
  <c r="O13"/>
  <c r="O5"/>
  <c r="O28" i="2"/>
  <c r="O20"/>
  <c r="O15"/>
  <c r="O43" i="1"/>
  <c r="O32"/>
  <c r="O11"/>
  <c r="O6"/>
  <c r="N11"/>
  <c r="P30" l="1"/>
  <c r="P4"/>
  <c r="O4" i="4"/>
  <c r="O21"/>
  <c r="O26" i="2"/>
  <c r="O38" s="1"/>
  <c r="O40" s="1"/>
  <c r="O30" i="1"/>
  <c r="O4"/>
  <c r="N36" i="4"/>
  <c r="N30"/>
  <c r="N22"/>
  <c r="N13"/>
  <c r="N5"/>
  <c r="N28" i="2"/>
  <c r="N20"/>
  <c r="N9"/>
  <c r="N4"/>
  <c r="K21" i="4"/>
  <c r="K66" s="1"/>
  <c r="H21"/>
  <c r="H65" s="1"/>
  <c r="I21"/>
  <c r="I66" s="1"/>
  <c r="F21"/>
  <c r="F65" s="1"/>
  <c r="G21"/>
  <c r="G66" s="1"/>
  <c r="E21"/>
  <c r="E66" s="1"/>
  <c r="K4"/>
  <c r="K61" s="1"/>
  <c r="H4"/>
  <c r="H48" s="1"/>
  <c r="I4"/>
  <c r="I47" s="1"/>
  <c r="F4"/>
  <c r="F48" s="1"/>
  <c r="G4"/>
  <c r="G47" s="1"/>
  <c r="E4"/>
  <c r="E47" s="1"/>
  <c r="F4" i="1"/>
  <c r="G4"/>
  <c r="H4"/>
  <c r="I4"/>
  <c r="J4"/>
  <c r="E4"/>
  <c r="I30"/>
  <c r="J30"/>
  <c r="F30"/>
  <c r="G30"/>
  <c r="H30"/>
  <c r="E30"/>
  <c r="N15" i="2" l="1"/>
  <c r="F47" i="4"/>
  <c r="H47"/>
  <c r="G62"/>
  <c r="E62"/>
  <c r="G61"/>
  <c r="E61"/>
  <c r="G60"/>
  <c r="E60"/>
  <c r="G59"/>
  <c r="E59"/>
  <c r="G58"/>
  <c r="E58"/>
  <c r="G57"/>
  <c r="E57"/>
  <c r="G56"/>
  <c r="E56"/>
  <c r="G55"/>
  <c r="E55"/>
  <c r="G54"/>
  <c r="E54"/>
  <c r="G53"/>
  <c r="E53"/>
  <c r="G52"/>
  <c r="E52"/>
  <c r="G51"/>
  <c r="E51"/>
  <c r="G50"/>
  <c r="E50"/>
  <c r="G49"/>
  <c r="E49"/>
  <c r="G48"/>
  <c r="E48"/>
  <c r="I62"/>
  <c r="I61"/>
  <c r="I60"/>
  <c r="I59"/>
  <c r="I58"/>
  <c r="I57"/>
  <c r="I56"/>
  <c r="I55"/>
  <c r="I54"/>
  <c r="I53"/>
  <c r="I52"/>
  <c r="I51"/>
  <c r="I50"/>
  <c r="I49"/>
  <c r="I48"/>
  <c r="K48"/>
  <c r="K50"/>
  <c r="K52"/>
  <c r="K54"/>
  <c r="K56"/>
  <c r="K58"/>
  <c r="K60"/>
  <c r="K62"/>
  <c r="F64"/>
  <c r="H64"/>
  <c r="K87"/>
  <c r="I87"/>
  <c r="G87"/>
  <c r="E87"/>
  <c r="H86"/>
  <c r="F86"/>
  <c r="K85"/>
  <c r="I85"/>
  <c r="G85"/>
  <c r="E85"/>
  <c r="H84"/>
  <c r="F84"/>
  <c r="K83"/>
  <c r="I83"/>
  <c r="G83"/>
  <c r="E83"/>
  <c r="H82"/>
  <c r="F82"/>
  <c r="K81"/>
  <c r="I81"/>
  <c r="G81"/>
  <c r="E81"/>
  <c r="H80"/>
  <c r="F80"/>
  <c r="K79"/>
  <c r="I79"/>
  <c r="G79"/>
  <c r="E79"/>
  <c r="H78"/>
  <c r="F78"/>
  <c r="K77"/>
  <c r="I77"/>
  <c r="G77"/>
  <c r="E77"/>
  <c r="H76"/>
  <c r="F76"/>
  <c r="K75"/>
  <c r="I75"/>
  <c r="G75"/>
  <c r="E75"/>
  <c r="H74"/>
  <c r="F74"/>
  <c r="K73"/>
  <c r="I73"/>
  <c r="G73"/>
  <c r="E73"/>
  <c r="H72"/>
  <c r="F72"/>
  <c r="K71"/>
  <c r="I71"/>
  <c r="G71"/>
  <c r="E71"/>
  <c r="H70"/>
  <c r="F70"/>
  <c r="K69"/>
  <c r="I69"/>
  <c r="G69"/>
  <c r="E69"/>
  <c r="H68"/>
  <c r="F68"/>
  <c r="K67"/>
  <c r="I67"/>
  <c r="G67"/>
  <c r="E67"/>
  <c r="H66"/>
  <c r="F66"/>
  <c r="K65"/>
  <c r="I65"/>
  <c r="G65"/>
  <c r="E65"/>
  <c r="N4"/>
  <c r="O63"/>
  <c r="H62"/>
  <c r="F62"/>
  <c r="H61"/>
  <c r="F61"/>
  <c r="H60"/>
  <c r="F60"/>
  <c r="H59"/>
  <c r="F59"/>
  <c r="H58"/>
  <c r="F58"/>
  <c r="H57"/>
  <c r="F57"/>
  <c r="H56"/>
  <c r="F56"/>
  <c r="H55"/>
  <c r="F55"/>
  <c r="H54"/>
  <c r="F54"/>
  <c r="H53"/>
  <c r="F53"/>
  <c r="H52"/>
  <c r="F52"/>
  <c r="H51"/>
  <c r="F51"/>
  <c r="H50"/>
  <c r="F50"/>
  <c r="H49"/>
  <c r="F49"/>
  <c r="K47"/>
  <c r="K49"/>
  <c r="K51"/>
  <c r="K53"/>
  <c r="K55"/>
  <c r="K57"/>
  <c r="K59"/>
  <c r="E64"/>
  <c r="G64"/>
  <c r="I64"/>
  <c r="K64"/>
  <c r="H87"/>
  <c r="F87"/>
  <c r="K86"/>
  <c r="I86"/>
  <c r="G86"/>
  <c r="E86"/>
  <c r="H85"/>
  <c r="F85"/>
  <c r="K84"/>
  <c r="I84"/>
  <c r="G84"/>
  <c r="E84"/>
  <c r="H83"/>
  <c r="F83"/>
  <c r="K82"/>
  <c r="I82"/>
  <c r="G82"/>
  <c r="E82"/>
  <c r="H81"/>
  <c r="F81"/>
  <c r="K80"/>
  <c r="I80"/>
  <c r="G80"/>
  <c r="E80"/>
  <c r="H79"/>
  <c r="F79"/>
  <c r="K78"/>
  <c r="I78"/>
  <c r="G78"/>
  <c r="E78"/>
  <c r="H77"/>
  <c r="F77"/>
  <c r="K76"/>
  <c r="I76"/>
  <c r="G76"/>
  <c r="E76"/>
  <c r="H75"/>
  <c r="F75"/>
  <c r="K74"/>
  <c r="I74"/>
  <c r="G74"/>
  <c r="E74"/>
  <c r="H73"/>
  <c r="F73"/>
  <c r="K72"/>
  <c r="I72"/>
  <c r="G72"/>
  <c r="E72"/>
  <c r="H71"/>
  <c r="F71"/>
  <c r="K70"/>
  <c r="I70"/>
  <c r="G70"/>
  <c r="E70"/>
  <c r="H69"/>
  <c r="F69"/>
  <c r="K68"/>
  <c r="I68"/>
  <c r="G68"/>
  <c r="E68"/>
  <c r="H67"/>
  <c r="F67"/>
  <c r="O64"/>
  <c r="O66"/>
  <c r="O68"/>
  <c r="O70"/>
  <c r="O72"/>
  <c r="O74"/>
  <c r="O76"/>
  <c r="O78"/>
  <c r="O80"/>
  <c r="O82"/>
  <c r="O84"/>
  <c r="O86"/>
  <c r="O65"/>
  <c r="O67"/>
  <c r="O69"/>
  <c r="O71"/>
  <c r="O73"/>
  <c r="O75"/>
  <c r="O77"/>
  <c r="O79"/>
  <c r="O81"/>
  <c r="O83"/>
  <c r="O85"/>
  <c r="O87"/>
  <c r="O48"/>
  <c r="O50"/>
  <c r="O52"/>
  <c r="O54"/>
  <c r="O56"/>
  <c r="O58"/>
  <c r="O60"/>
  <c r="O62"/>
  <c r="O49"/>
  <c r="O51"/>
  <c r="O53"/>
  <c r="O55"/>
  <c r="O57"/>
  <c r="O59"/>
  <c r="O61"/>
  <c r="O47"/>
  <c r="N21"/>
  <c r="N78" s="1"/>
  <c r="N26" i="2"/>
  <c r="N38" s="1"/>
  <c r="N40" s="1"/>
  <c r="N49" i="4" l="1"/>
  <c r="N51"/>
  <c r="N53"/>
  <c r="N57"/>
  <c r="N59"/>
  <c r="N61"/>
  <c r="N48"/>
  <c r="N50"/>
  <c r="N52"/>
  <c r="N54"/>
  <c r="N56"/>
  <c r="N58"/>
  <c r="N60"/>
  <c r="N62"/>
  <c r="N66"/>
  <c r="N68"/>
  <c r="N70"/>
  <c r="N74"/>
  <c r="N76"/>
  <c r="N80"/>
  <c r="N82"/>
  <c r="N84"/>
  <c r="N86"/>
  <c r="N65"/>
  <c r="N67"/>
  <c r="N69"/>
  <c r="N71"/>
  <c r="N73"/>
  <c r="N75"/>
  <c r="N77"/>
  <c r="N79"/>
  <c r="N81"/>
  <c r="N83"/>
  <c r="N85"/>
  <c r="N87"/>
  <c r="N55"/>
  <c r="N64"/>
  <c r="N47"/>
  <c r="N72"/>
  <c r="N43" i="1"/>
  <c r="N32"/>
  <c r="N16"/>
  <c r="N6"/>
  <c r="M16"/>
  <c r="M6"/>
  <c r="L36" i="4"/>
  <c r="L30"/>
  <c r="L22"/>
  <c r="L13"/>
  <c r="L5"/>
  <c r="J36"/>
  <c r="J30"/>
  <c r="J22"/>
  <c r="J5"/>
  <c r="L28" i="2"/>
  <c r="K28"/>
  <c r="L20"/>
  <c r="K20"/>
  <c r="L9"/>
  <c r="K9"/>
  <c r="L4"/>
  <c r="L15" s="1"/>
  <c r="L26" s="1"/>
  <c r="L38" s="1"/>
  <c r="L40" s="1"/>
  <c r="K4"/>
  <c r="K15" s="1"/>
  <c r="K26" s="1"/>
  <c r="K38" s="1"/>
  <c r="K40" s="1"/>
  <c r="L43" i="1"/>
  <c r="L32"/>
  <c r="L30" s="1"/>
  <c r="L16"/>
  <c r="L11"/>
  <c r="L4" s="1"/>
  <c r="K43"/>
  <c r="K32"/>
  <c r="K30" s="1"/>
  <c r="K11"/>
  <c r="K6"/>
  <c r="K4" s="1"/>
  <c r="M43"/>
  <c r="M32"/>
  <c r="M30" s="1"/>
  <c r="M11"/>
  <c r="M36" i="4"/>
  <c r="M13"/>
  <c r="M30"/>
  <c r="M22"/>
  <c r="M5"/>
  <c r="M4" i="1" l="1"/>
  <c r="M4" i="4"/>
  <c r="M47" s="1"/>
  <c r="M21"/>
  <c r="M64" s="1"/>
  <c r="J21"/>
  <c r="J64" s="1"/>
  <c r="M55"/>
  <c r="J78"/>
  <c r="J4"/>
  <c r="J47"/>
  <c r="L4"/>
  <c r="L47"/>
  <c r="L21"/>
  <c r="L64" s="1"/>
  <c r="M72"/>
  <c r="M78"/>
  <c r="J72"/>
  <c r="L78"/>
  <c r="N30" i="1"/>
  <c r="N4"/>
  <c r="M4" i="2"/>
  <c r="M9"/>
  <c r="M20"/>
  <c r="M28"/>
  <c r="L62" i="4" l="1"/>
  <c r="L60"/>
  <c r="L58"/>
  <c r="L56"/>
  <c r="L54"/>
  <c r="L52"/>
  <c r="L50"/>
  <c r="L48"/>
  <c r="L61"/>
  <c r="L59"/>
  <c r="L57"/>
  <c r="L53"/>
  <c r="L51"/>
  <c r="L49"/>
  <c r="J48"/>
  <c r="J49"/>
  <c r="J50"/>
  <c r="J51"/>
  <c r="J52"/>
  <c r="J53"/>
  <c r="J54"/>
  <c r="J55"/>
  <c r="J56"/>
  <c r="J57"/>
  <c r="J58"/>
  <c r="J59"/>
  <c r="J60"/>
  <c r="J61"/>
  <c r="J62"/>
  <c r="L55"/>
  <c r="L65"/>
  <c r="L67"/>
  <c r="L69"/>
  <c r="L71"/>
  <c r="L73"/>
  <c r="L75"/>
  <c r="L77"/>
  <c r="L79"/>
  <c r="L81"/>
  <c r="L83"/>
  <c r="L85"/>
  <c r="L87"/>
  <c r="L66"/>
  <c r="L68"/>
  <c r="L70"/>
  <c r="L74"/>
  <c r="L76"/>
  <c r="L80"/>
  <c r="L82"/>
  <c r="L84"/>
  <c r="L86"/>
  <c r="J65"/>
  <c r="J67"/>
  <c r="J69"/>
  <c r="J71"/>
  <c r="J73"/>
  <c r="J75"/>
  <c r="J77"/>
  <c r="J79"/>
  <c r="J81"/>
  <c r="J83"/>
  <c r="J85"/>
  <c r="J87"/>
  <c r="J66"/>
  <c r="J68"/>
  <c r="J70"/>
  <c r="J74"/>
  <c r="J76"/>
  <c r="J80"/>
  <c r="J82"/>
  <c r="J84"/>
  <c r="J86"/>
  <c r="M66"/>
  <c r="M68"/>
  <c r="M70"/>
  <c r="M74"/>
  <c r="M76"/>
  <c r="M80"/>
  <c r="M82"/>
  <c r="M84"/>
  <c r="M86"/>
  <c r="M65"/>
  <c r="M67"/>
  <c r="M69"/>
  <c r="M71"/>
  <c r="M73"/>
  <c r="M75"/>
  <c r="M77"/>
  <c r="M79"/>
  <c r="M81"/>
  <c r="M83"/>
  <c r="M85"/>
  <c r="M87"/>
  <c r="M61"/>
  <c r="M59"/>
  <c r="M57"/>
  <c r="M53"/>
  <c r="M51"/>
  <c r="M49"/>
  <c r="M62"/>
  <c r="M60"/>
  <c r="M58"/>
  <c r="M56"/>
  <c r="M54"/>
  <c r="M52"/>
  <c r="M50"/>
  <c r="M48"/>
  <c r="L72"/>
  <c r="M15" i="2"/>
  <c r="M26" s="1"/>
  <c r="M38" s="1"/>
  <c r="M40" s="1"/>
</calcChain>
</file>

<file path=xl/sharedStrings.xml><?xml version="1.0" encoding="utf-8"?>
<sst xmlns="http://schemas.openxmlformats.org/spreadsheetml/2006/main" count="414" uniqueCount="219">
  <si>
    <t>Kase</t>
  </si>
  <si>
    <t>Prasības pret kredītiestādēm</t>
  </si>
  <si>
    <t>Pieprasījuma noguldījumi</t>
  </si>
  <si>
    <t>Termiņnoguldījumi</t>
  </si>
  <si>
    <t>Pārējās prasības pret kredītiestādēm</t>
  </si>
  <si>
    <t>Prasības pret klientiem</t>
  </si>
  <si>
    <t>Īstermiņa aizdevumi</t>
  </si>
  <si>
    <t>Ilgtermiņa aizdevumi</t>
  </si>
  <si>
    <t>Reverse repo darījumi</t>
  </si>
  <si>
    <t>Pārējās prasības pret klientiem</t>
  </si>
  <si>
    <t>Parāda vērtspapīri u.c. vērtspapīri ar fiksētu ienākumu</t>
  </si>
  <si>
    <t>Īstermiņa parāda vērtspapīri</t>
  </si>
  <si>
    <t>Ilgtermiņa parāda vērtspapīri</t>
  </si>
  <si>
    <t>Akcijas u.c. vērtspapīri ar nefiksētu ienākumu</t>
  </si>
  <si>
    <t>Līdzdalība saistīto sabiedrību pamatkapitālā</t>
  </si>
  <si>
    <t>Līdzdalība radniecīgo sabiedrību pamatkapitālā</t>
  </si>
  <si>
    <t>Ieguldījumu fondu ieguldījumu apliecības un tām pielīdzināmie vērtspapīri</t>
  </si>
  <si>
    <t>Atvasinātie finanšu instrumenti</t>
  </si>
  <si>
    <t>Nemateriālie aktīvi</t>
  </si>
  <si>
    <t>Pamatlīdzekļi</t>
  </si>
  <si>
    <t>Pašas akcijas un daļas</t>
  </si>
  <si>
    <t>Nākamo periodu izmaksas un uzkrātie ienākumi</t>
  </si>
  <si>
    <t>Pārējie aktīvi</t>
  </si>
  <si>
    <t>Aktīvi kopā</t>
  </si>
  <si>
    <t>Aktīvi pārvaldīšanā</t>
  </si>
  <si>
    <t>Saistības pret kredītiestādēm</t>
  </si>
  <si>
    <t>Saistības pret klientiem</t>
  </si>
  <si>
    <t>Īstermiņa aizņēmumi</t>
  </si>
  <si>
    <t>Ilgtermiņa aizņēmumi</t>
  </si>
  <si>
    <t>Repo darījumi</t>
  </si>
  <si>
    <t>Pārējās saistības</t>
  </si>
  <si>
    <t>Emitētie parāda vērtspapīri</t>
  </si>
  <si>
    <t>Nākamo periodu ienākumi un uzkrātie izdevumi</t>
  </si>
  <si>
    <t>Uzkrājumi parādiem un saistībām</t>
  </si>
  <si>
    <t xml:space="preserve">Pakārtotās saistības </t>
  </si>
  <si>
    <t>Kapitāls un rezerves</t>
  </si>
  <si>
    <t>Apmaksātais pamatkapitāls</t>
  </si>
  <si>
    <t>Akciju emisijas uzcenojums</t>
  </si>
  <si>
    <t>Pārvērtēšanas rezerves</t>
  </si>
  <si>
    <t>Rezerves</t>
  </si>
  <si>
    <t>Iepriekšējo gadu nesadalītā peļņa vai zaudējumi</t>
  </si>
  <si>
    <t>Pārskata gada peļņa vai zaudējumi</t>
  </si>
  <si>
    <t>Pasīvi kopā</t>
  </si>
  <si>
    <t>Procentu ienākumi</t>
  </si>
  <si>
    <t>No prasībām pret kredītiestādēm</t>
  </si>
  <si>
    <t>No prasībām pret klientu</t>
  </si>
  <si>
    <t>No parāda vērtspapīriem u.c. vērtspapīriem ar fiksētu ienākumu</t>
  </si>
  <si>
    <t xml:space="preserve">Pārējie </t>
  </si>
  <si>
    <t>Procentu izdevumi</t>
  </si>
  <si>
    <t>Par saistībām pret kredītiestādēm</t>
  </si>
  <si>
    <t>Par saistībām pret klientiem</t>
  </si>
  <si>
    <t>Par emitētajiem parāda vērtspapīriem</t>
  </si>
  <si>
    <t>Par pakārtotajām saistībām</t>
  </si>
  <si>
    <t>Pārējie</t>
  </si>
  <si>
    <t>Tīrie procentu ienākumi</t>
  </si>
  <si>
    <t>Dividenžu ienākumi</t>
  </si>
  <si>
    <t>Komisijas naudas u.c. līdzīgi ienākumi</t>
  </si>
  <si>
    <t>Komisijas naudas u.c. līdzīgi izdevumi</t>
  </si>
  <si>
    <t>Finanšu instrumentu tirdzniecības darījumu peļņa vai zaudējumi</t>
  </si>
  <si>
    <t>Ieguldījumu pārvērtēšanas rezultāts, t.sk.</t>
  </si>
  <si>
    <t>Ārvalstu valūtas</t>
  </si>
  <si>
    <t>Pārāda vērtspapīri</t>
  </si>
  <si>
    <t>Akcijas</t>
  </si>
  <si>
    <t>Ieguldījumu fondu ieguldījumu apliecības</t>
  </si>
  <si>
    <t>Citi finanšu instrumenti</t>
  </si>
  <si>
    <t>Finansiālās darbības peļņa vai zaudējumi</t>
  </si>
  <si>
    <t>Citi parastie ienākumi</t>
  </si>
  <si>
    <t>Administratīvie izdevumi</t>
  </si>
  <si>
    <t>Padomei un valdei samaksātais atalgojums</t>
  </si>
  <si>
    <t>Personāla atalgojums</t>
  </si>
  <si>
    <t>Valsts sociālās apdrošināšanas obligātās iemaksas</t>
  </si>
  <si>
    <t>Nodokļi</t>
  </si>
  <si>
    <t>Nemateriālo aktīvu amortizācija un pamatlīdzekļu vērtības nolietojums</t>
  </si>
  <si>
    <t>Citi parastie izdevumi</t>
  </si>
  <si>
    <t>Izdevumi uzkrājumiem nedrošajiem parādiem un ārpusbilances saistībām</t>
  </si>
  <si>
    <t>Uzkrājumu samazināšanas ienākumi</t>
  </si>
  <si>
    <t>Uzņēmuma ienākuma nodoklis</t>
  </si>
  <si>
    <t>Pārskata gada nesadalītā peļņa vai zaudējumi</t>
  </si>
  <si>
    <t>1. pielikums</t>
  </si>
  <si>
    <t>2. pielikums</t>
  </si>
  <si>
    <t>Ienākumi kopā</t>
  </si>
  <si>
    <t>Izdevumi kopā</t>
  </si>
  <si>
    <r>
      <t xml:space="preserve">Reverse repo </t>
    </r>
    <r>
      <rPr>
        <sz val="9"/>
        <rFont val="Times New Roman"/>
        <family val="1"/>
      </rPr>
      <t>darījumi</t>
    </r>
  </si>
  <si>
    <t>Finanšu instrumentu tirdzniecības darījumu zaudējumi</t>
  </si>
  <si>
    <t xml:space="preserve">Finanšu instrumentu tirdzniecības darījumu peļņa </t>
  </si>
  <si>
    <t>3. pielikums</t>
  </si>
  <si>
    <t>Ienākumi no ieguldījumu pārvērtēšanas</t>
  </si>
  <si>
    <t>Zaudējumi no ieguldījumu pārvērtēšanas</t>
  </si>
  <si>
    <t>1.</t>
  </si>
  <si>
    <t>3.</t>
  </si>
  <si>
    <t>4.</t>
  </si>
  <si>
    <t>"Prudentia"</t>
  </si>
  <si>
    <t xml:space="preserve"> </t>
  </si>
  <si>
    <t>Peļņa vai zaudējumi pirms uzņēmuma ienākuma nodokļa aprēķināšanas</t>
  </si>
  <si>
    <t>2.</t>
  </si>
  <si>
    <t>*</t>
  </si>
  <si>
    <t>Iekavās norādītas mātesbankas (būtiska līdzdalība sabiedrībā pārsniedz 50%).</t>
  </si>
  <si>
    <t>Dukascopy Europe IBS AS (100% Dukascopy Bank SA (Šveice))*</t>
  </si>
  <si>
    <t>`</t>
  </si>
  <si>
    <t>"AB.LV Capital Markets"  ("ABLV Bank" AS)*</t>
  </si>
  <si>
    <t>31.12.11.</t>
  </si>
  <si>
    <t>31.03.12.</t>
  </si>
  <si>
    <t>Brokeru sabiedrību turējumā esošie klientu naudas līdzekļi</t>
  </si>
  <si>
    <t xml:space="preserve">Brokeru sabiedrību turējumā eosošie klientu naudas līdzekļi klientu darījumu ar finanšu instrumentiem veikšanai  </t>
  </si>
  <si>
    <t>30.06.12.</t>
  </si>
  <si>
    <t xml:space="preserve">"Renesource Capital" </t>
  </si>
  <si>
    <t>30.09.12.</t>
  </si>
  <si>
    <t>31.12.12.</t>
  </si>
  <si>
    <t>Ieguldījumu brokeru sabiedrību bilances kopsavilkums un sabiedrību turējumā esošie klientu naudas līdzekļi (tūkst. latu)</t>
  </si>
  <si>
    <t>31.03.13.</t>
  </si>
  <si>
    <t>31.12.10.</t>
  </si>
  <si>
    <t>31.03.11.</t>
  </si>
  <si>
    <t>30.06.11.</t>
  </si>
  <si>
    <t>30.09.11.</t>
  </si>
  <si>
    <t>Ieguldījumu brokeru sabiedrību peļņas vai zaudējumu izvērsuma kopsavilkums (tūkst. latu)</t>
  </si>
  <si>
    <t>Ieguldījumu brokeru sabiedrību ienākumu un izdevumu analīze (tūkst. latu)</t>
  </si>
  <si>
    <t>Ienākumu pozīcija % no kopējiem ienākumiem</t>
  </si>
  <si>
    <t>Izdevumu pozīcija % no kopējiem izdevumiem</t>
  </si>
  <si>
    <t>Cash</t>
  </si>
  <si>
    <t>Claims on credit institutions</t>
  </si>
  <si>
    <t>Demand deposits</t>
  </si>
  <si>
    <t>Term deposits</t>
  </si>
  <si>
    <t>Reverse repo</t>
  </si>
  <si>
    <t>Other claims on credit institutions</t>
  </si>
  <si>
    <t>Claims on clients</t>
  </si>
  <si>
    <t>Short-term loans</t>
  </si>
  <si>
    <t>Medium-term loans</t>
  </si>
  <si>
    <t>Other claims on clients</t>
  </si>
  <si>
    <t>Debt securities and fixed-income securities</t>
  </si>
  <si>
    <t>Short-term debt securities</t>
  </si>
  <si>
    <t>Long-term debt securities</t>
  </si>
  <si>
    <t>Shares and other variable-yield securities</t>
  </si>
  <si>
    <t xml:space="preserve">Participation in the share capital of associated companies </t>
  </si>
  <si>
    <t xml:space="preserve">Participation in the share capital of affiliated companies </t>
  </si>
  <si>
    <t>Investment certificates of investment funds and similar securities</t>
  </si>
  <si>
    <t>Derivatives</t>
  </si>
  <si>
    <t xml:space="preserve">Intangible assets </t>
  </si>
  <si>
    <t>Fixed assets</t>
  </si>
  <si>
    <t>Own stock and shares</t>
  </si>
  <si>
    <t>Prepayments and accrued income</t>
  </si>
  <si>
    <t>Other assets</t>
  </si>
  <si>
    <t>Assets under management</t>
  </si>
  <si>
    <t xml:space="preserve">Total assets </t>
  </si>
  <si>
    <t>Liabilities to credit institutions</t>
  </si>
  <si>
    <t>Liabilities to clients</t>
  </si>
  <si>
    <t>Long-term loans</t>
  </si>
  <si>
    <t>Repo</t>
  </si>
  <si>
    <t>Other liabilities</t>
  </si>
  <si>
    <t>Issued debt securities</t>
  </si>
  <si>
    <t>Deferred income and accrued expenses</t>
  </si>
  <si>
    <t>Provisions</t>
  </si>
  <si>
    <t>Subordinated liabilities</t>
  </si>
  <si>
    <t>Capital and reserves (equity)</t>
  </si>
  <si>
    <t>Paid-up capital</t>
  </si>
  <si>
    <t>Share premium</t>
  </si>
  <si>
    <t>Revaluation reserves</t>
  </si>
  <si>
    <t>Reserves</t>
  </si>
  <si>
    <t>Undistributed profit or loss for the previous year</t>
  </si>
  <si>
    <t>Profit or loss for the reporting year</t>
  </si>
  <si>
    <t>Total liabilities</t>
  </si>
  <si>
    <t>Annex 1</t>
  </si>
  <si>
    <t>Client funds held by brokerage firms for carrying out client transactions in financial instruments</t>
  </si>
  <si>
    <t xml:space="preserve">Client funds held by brokerage firms </t>
  </si>
  <si>
    <t>Interest income</t>
  </si>
  <si>
    <t>On claims on credit institutions</t>
  </si>
  <si>
    <t>On claims on clients</t>
  </si>
  <si>
    <t>On debt securities and other fixed-income securities</t>
  </si>
  <si>
    <t>Other</t>
  </si>
  <si>
    <t>Interest expense</t>
  </si>
  <si>
    <t>On liabilities to credit institutions</t>
  </si>
  <si>
    <t>On liabilities to clients</t>
  </si>
  <si>
    <t>On issued debt securities</t>
  </si>
  <si>
    <t>On subordinated liabilities</t>
  </si>
  <si>
    <t>Net interest income</t>
  </si>
  <si>
    <t>Dividend income</t>
  </si>
  <si>
    <t>Fee and commission and other similar income</t>
  </si>
  <si>
    <t>Fee and commission and other similar expenses</t>
  </si>
  <si>
    <t xml:space="preserve">Gains or losses arising from dealing in financial instruments </t>
  </si>
  <si>
    <t>Investment revaluation result, incl.</t>
  </si>
  <si>
    <t>foreign currency</t>
  </si>
  <si>
    <t>debt securities</t>
  </si>
  <si>
    <t>shares</t>
  </si>
  <si>
    <t>investment certificates of investment funds</t>
  </si>
  <si>
    <t>other financial instruments</t>
  </si>
  <si>
    <t>Gains/losses arising from financial activities</t>
  </si>
  <si>
    <t>Other ordinary income</t>
  </si>
  <si>
    <t>Administrative expenses</t>
  </si>
  <si>
    <t>Remuneration to the Board and the Executive Board</t>
  </si>
  <si>
    <t>Remuneration to the staff</t>
  </si>
  <si>
    <t>State social insurance compulsory contributions</t>
  </si>
  <si>
    <t xml:space="preserve">Taxes </t>
  </si>
  <si>
    <t>Amortisation of intangible assets and depreciation of fixed assets</t>
  </si>
  <si>
    <t>Other ordinary expense</t>
  </si>
  <si>
    <t xml:space="preserve">Expenses on provisions for unsecure debts and off-balance sheet liabilities </t>
  </si>
  <si>
    <t>Income from a decrease in provisions</t>
  </si>
  <si>
    <t>Ordinary income/expense</t>
  </si>
  <si>
    <t>Corporate income tax</t>
  </si>
  <si>
    <t>Retained profit/loss of the reporting year</t>
  </si>
  <si>
    <t>Summary profit or loss account of investment brokerage firms (in thousand of lats)</t>
  </si>
  <si>
    <t>Annex 2</t>
  </si>
  <si>
    <t xml:space="preserve">Gains arising from dealing in financial instruments </t>
  </si>
  <si>
    <t>Surplus arising from investment revaluation, incl.</t>
  </si>
  <si>
    <t>Total income</t>
  </si>
  <si>
    <t xml:space="preserve">Losses arising from dealing in financial instruments </t>
  </si>
  <si>
    <t>Deficit arising from investment revaluation, incl.</t>
  </si>
  <si>
    <t>Total expenses</t>
  </si>
  <si>
    <t>Income and Expenses of Investment Brokerage Firms (in thousand of lats)</t>
  </si>
  <si>
    <t>Annex 3</t>
  </si>
  <si>
    <t>Position of Expenses/total Expenses (%)</t>
  </si>
  <si>
    <t>Income position/total Income (%)</t>
  </si>
  <si>
    <t>Annex 4</t>
  </si>
  <si>
    <t>4. pielikums/</t>
  </si>
  <si>
    <t>Pozīcijas</t>
  </si>
  <si>
    <t>Positions</t>
  </si>
  <si>
    <t>30.06.13.</t>
  </si>
  <si>
    <t>Summary balance sheet of investment brokerage firms and client funds held by brokerage firms (in thousand of lats)</t>
  </si>
  <si>
    <t>30.09.13.</t>
  </si>
  <si>
    <t>31.12.13.</t>
  </si>
  <si>
    <t>2013. gada 31. decembrī darbojošos ieguldījumu brokeru sabiedrību saraksts/                             List of Investment Brokerage Firms Operating on 31 December 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</si>
</sst>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39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eutonica Baltic"/>
      <charset val="186"/>
    </font>
    <font>
      <b/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sz val="7"/>
      <name val="Times New Roman"/>
      <family val="1"/>
    </font>
    <font>
      <b/>
      <sz val="9"/>
      <name val="Times New Roman"/>
      <family val="1"/>
    </font>
    <font>
      <b/>
      <sz val="7"/>
      <name val="Times New Roman"/>
      <family val="1"/>
    </font>
    <font>
      <b/>
      <sz val="10"/>
      <name val="Times New Roman"/>
      <family val="1"/>
    </font>
    <font>
      <sz val="11"/>
      <name val="Times New Roman"/>
      <family val="1"/>
    </font>
    <font>
      <sz val="8"/>
      <name val="Times New Roman"/>
      <family val="1"/>
    </font>
    <font>
      <sz val="8"/>
      <name val="Arial"/>
      <family val="2"/>
      <charset val="186"/>
    </font>
    <font>
      <i/>
      <sz val="9"/>
      <name val="Times New Roman"/>
      <family val="1"/>
    </font>
    <font>
      <sz val="12"/>
      <name val="Times New Roman"/>
      <family val="1"/>
    </font>
    <font>
      <b/>
      <sz val="9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Times New Roman"/>
      <family val="1"/>
      <charset val="186"/>
    </font>
    <font>
      <sz val="9"/>
      <color indexed="8"/>
      <name val="Times New Roman"/>
      <family val="1"/>
      <charset val="186"/>
    </font>
    <font>
      <b/>
      <sz val="10"/>
      <name val="Times New Roman"/>
      <family val="1"/>
      <charset val="186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1" fillId="3" borderId="0" applyNumberFormat="0" applyBorder="0" applyAlignment="0" applyProtection="0"/>
    <xf numFmtId="0" fontId="22" fillId="20" borderId="1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6" fillId="0" borderId="3" applyNumberFormat="0" applyFill="0" applyAlignment="0" applyProtection="0"/>
    <xf numFmtId="0" fontId="27" fillId="0" borderId="4" applyNumberFormat="0" applyFill="0" applyAlignment="0" applyProtection="0"/>
    <xf numFmtId="0" fontId="28" fillId="0" borderId="5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1" applyNumberFormat="0" applyAlignment="0" applyProtection="0"/>
    <xf numFmtId="0" fontId="30" fillId="0" borderId="6" applyNumberFormat="0" applyFill="0" applyAlignment="0" applyProtection="0"/>
    <xf numFmtId="0" fontId="31" fillId="22" borderId="0" applyNumberFormat="0" applyBorder="0" applyAlignment="0" applyProtection="0"/>
    <xf numFmtId="0" fontId="3" fillId="0" borderId="0"/>
    <xf numFmtId="0" fontId="3" fillId="0" borderId="0" applyFill="0"/>
    <xf numFmtId="0" fontId="2" fillId="23" borderId="7" applyNumberFormat="0" applyFont="0" applyAlignment="0" applyProtection="0"/>
    <xf numFmtId="0" fontId="32" fillId="20" borderId="8" applyNumberFormat="0" applyAlignment="0" applyProtection="0"/>
    <xf numFmtId="0" fontId="33" fillId="0" borderId="0" applyNumberFormat="0" applyFill="0" applyBorder="0" applyAlignment="0" applyProtection="0"/>
    <xf numFmtId="0" fontId="34" fillId="0" borderId="9" applyNumberFormat="0" applyFill="0" applyAlignment="0" applyProtection="0"/>
    <xf numFmtId="0" fontId="35" fillId="0" borderId="0" applyNumberForma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1" fillId="0" borderId="0"/>
  </cellStyleXfs>
  <cellXfs count="141">
    <xf numFmtId="0" fontId="0" fillId="0" borderId="0" xfId="0"/>
    <xf numFmtId="0" fontId="5" fillId="0" borderId="0" xfId="37" applyFont="1" applyAlignment="1">
      <alignment vertical="center"/>
    </xf>
    <xf numFmtId="3" fontId="7" fillId="0" borderId="0" xfId="38" applyNumberFormat="1" applyFont="1" applyFill="1" applyBorder="1" applyAlignment="1">
      <alignment vertical="center"/>
    </xf>
    <xf numFmtId="3" fontId="7" fillId="0" borderId="0" xfId="37" applyNumberFormat="1" applyFont="1" applyFill="1" applyBorder="1" applyAlignment="1">
      <alignment vertical="center"/>
    </xf>
    <xf numFmtId="0" fontId="5" fillId="0" borderId="0" xfId="37" applyFont="1" applyFill="1" applyAlignment="1">
      <alignment vertical="center"/>
    </xf>
    <xf numFmtId="3" fontId="7" fillId="0" borderId="0" xfId="38" applyNumberFormat="1" applyFont="1" applyFill="1" applyBorder="1" applyAlignment="1"/>
    <xf numFmtId="3" fontId="9" fillId="0" borderId="0" xfId="38" applyNumberFormat="1" applyFont="1" applyFill="1" applyBorder="1" applyAlignment="1">
      <alignment vertical="center"/>
    </xf>
    <xf numFmtId="0" fontId="10" fillId="0" borderId="0" xfId="37" applyFont="1" applyAlignment="1">
      <alignment vertical="center"/>
    </xf>
    <xf numFmtId="3" fontId="9" fillId="0" borderId="0" xfId="37" applyNumberFormat="1" applyFont="1" applyFill="1" applyBorder="1" applyAlignment="1">
      <alignment vertical="center"/>
    </xf>
    <xf numFmtId="0" fontId="11" fillId="0" borderId="0" xfId="37" applyFont="1" applyAlignment="1">
      <alignment horizontal="right" vertical="center"/>
    </xf>
    <xf numFmtId="0" fontId="5" fillId="0" borderId="0" xfId="37" applyFont="1" applyAlignment="1">
      <alignment horizontal="right" vertical="center"/>
    </xf>
    <xf numFmtId="0" fontId="5" fillId="0" borderId="0" xfId="0" applyFont="1"/>
    <xf numFmtId="0" fontId="13" fillId="0" borderId="0" xfId="0" applyFont="1"/>
    <xf numFmtId="164" fontId="6" fillId="0" borderId="10" xfId="0" applyNumberFormat="1" applyFont="1" applyBorder="1"/>
    <xf numFmtId="0" fontId="6" fillId="0" borderId="10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164" fontId="6" fillId="0" borderId="10" xfId="0" applyNumberFormat="1" applyFont="1" applyFill="1" applyBorder="1"/>
    <xf numFmtId="0" fontId="6" fillId="0" borderId="10" xfId="37" applyFont="1" applyBorder="1" applyAlignment="1">
      <alignment vertical="center"/>
    </xf>
    <xf numFmtId="0" fontId="6" fillId="0" borderId="10" xfId="37" applyFont="1" applyFill="1" applyBorder="1" applyAlignment="1">
      <alignment vertical="center"/>
    </xf>
    <xf numFmtId="49" fontId="6" fillId="0" borderId="10" xfId="37" applyNumberFormat="1" applyFont="1" applyFill="1" applyBorder="1" applyAlignment="1">
      <alignment vertical="center"/>
    </xf>
    <xf numFmtId="0" fontId="6" fillId="0" borderId="10" xfId="37" applyFont="1" applyBorder="1" applyAlignment="1">
      <alignment vertical="center" wrapText="1"/>
    </xf>
    <xf numFmtId="0" fontId="6" fillId="0" borderId="15" xfId="37" applyFont="1" applyBorder="1" applyAlignment="1">
      <alignment vertical="center"/>
    </xf>
    <xf numFmtId="0" fontId="6" fillId="0" borderId="10" xfId="37" applyFont="1" applyBorder="1" applyAlignment="1">
      <alignment horizontal="left" vertical="center"/>
    </xf>
    <xf numFmtId="0" fontId="6" fillId="0" borderId="11" xfId="37" applyFont="1" applyBorder="1" applyAlignment="1">
      <alignment vertical="center"/>
    </xf>
    <xf numFmtId="0" fontId="6" fillId="0" borderId="16" xfId="0" applyFont="1" applyBorder="1" applyAlignment="1">
      <alignment horizontal="left" vertical="top"/>
    </xf>
    <xf numFmtId="0" fontId="6" fillId="0" borderId="14" xfId="0" applyFont="1" applyBorder="1" applyAlignment="1">
      <alignment horizontal="left" vertical="top" wrapText="1"/>
    </xf>
    <xf numFmtId="0" fontId="6" fillId="0" borderId="10" xfId="37" applyFont="1" applyFill="1" applyBorder="1" applyAlignment="1">
      <alignment vertical="center" wrapText="1"/>
    </xf>
    <xf numFmtId="0" fontId="8" fillId="24" borderId="10" xfId="37" applyFont="1" applyFill="1" applyBorder="1" applyAlignment="1">
      <alignment vertical="center"/>
    </xf>
    <xf numFmtId="0" fontId="6" fillId="0" borderId="12" xfId="37" applyFont="1" applyFill="1" applyBorder="1" applyAlignment="1">
      <alignment vertical="center"/>
    </xf>
    <xf numFmtId="49" fontId="8" fillId="0" borderId="10" xfId="37" applyNumberFormat="1" applyFont="1" applyFill="1" applyBorder="1" applyAlignment="1">
      <alignment vertical="center"/>
    </xf>
    <xf numFmtId="49" fontId="8" fillId="24" borderId="10" xfId="37" applyNumberFormat="1" applyFont="1" applyFill="1" applyBorder="1" applyAlignment="1">
      <alignment vertical="center"/>
    </xf>
    <xf numFmtId="0" fontId="6" fillId="0" borderId="0" xfId="37" applyFont="1" applyAlignment="1">
      <alignment vertical="center"/>
    </xf>
    <xf numFmtId="0" fontId="5" fillId="0" borderId="0" xfId="0" applyFont="1" applyAlignment="1">
      <alignment horizontal="right"/>
    </xf>
    <xf numFmtId="0" fontId="12" fillId="0" borderId="0" xfId="37" applyFont="1" applyAlignment="1">
      <alignment vertical="center"/>
    </xf>
    <xf numFmtId="0" fontId="15" fillId="0" borderId="0" xfId="0" applyFont="1"/>
    <xf numFmtId="0" fontId="11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49" fontId="15" fillId="0" borderId="0" xfId="0" applyNumberFormat="1" applyFont="1" applyAlignment="1">
      <alignment horizontal="right"/>
    </xf>
    <xf numFmtId="0" fontId="17" fillId="0" borderId="0" xfId="0" applyFont="1" applyAlignment="1">
      <alignment horizontal="right"/>
    </xf>
    <xf numFmtId="0" fontId="17" fillId="0" borderId="0" xfId="0" applyFont="1"/>
    <xf numFmtId="0" fontId="5" fillId="0" borderId="0" xfId="37" applyFont="1" applyBorder="1" applyAlignment="1">
      <alignment vertical="center"/>
    </xf>
    <xf numFmtId="0" fontId="6" fillId="0" borderId="10" xfId="37" applyFont="1" applyBorder="1" applyAlignment="1">
      <alignment vertical="top"/>
    </xf>
    <xf numFmtId="0" fontId="6" fillId="0" borderId="12" xfId="0" applyFont="1" applyBorder="1" applyAlignment="1">
      <alignment vertical="center"/>
    </xf>
    <xf numFmtId="0" fontId="8" fillId="24" borderId="16" xfId="0" applyFont="1" applyFill="1" applyBorder="1" applyAlignment="1">
      <alignment vertical="center"/>
    </xf>
    <xf numFmtId="164" fontId="8" fillId="24" borderId="10" xfId="0" applyNumberFormat="1" applyFont="1" applyFill="1" applyBorder="1"/>
    <xf numFmtId="3" fontId="6" fillId="0" borderId="10" xfId="37" applyNumberFormat="1" applyFont="1" applyBorder="1" applyAlignment="1">
      <alignment vertical="center"/>
    </xf>
    <xf numFmtId="3" fontId="6" fillId="0" borderId="10" xfId="37" applyNumberFormat="1" applyFont="1" applyFill="1" applyBorder="1" applyAlignment="1">
      <alignment vertical="center"/>
    </xf>
    <xf numFmtId="3" fontId="8" fillId="24" borderId="10" xfId="37" applyNumberFormat="1" applyFont="1" applyFill="1" applyBorder="1" applyAlignment="1">
      <alignment vertical="center"/>
    </xf>
    <xf numFmtId="3" fontId="6" fillId="0" borderId="10" xfId="37" applyNumberFormat="1" applyFont="1" applyBorder="1" applyAlignment="1">
      <alignment horizontal="right" vertical="center"/>
    </xf>
    <xf numFmtId="3" fontId="6" fillId="0" borderId="10" xfId="37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/>
    <xf numFmtId="0" fontId="15" fillId="0" borderId="0" xfId="0" applyFont="1" applyAlignment="1">
      <alignment wrapText="1"/>
    </xf>
    <xf numFmtId="0" fontId="36" fillId="0" borderId="0" xfId="0" applyFont="1"/>
    <xf numFmtId="0" fontId="36" fillId="0" borderId="0" xfId="0" applyFont="1" applyAlignment="1">
      <alignment wrapText="1"/>
    </xf>
    <xf numFmtId="0" fontId="4" fillId="0" borderId="0" xfId="37" applyFont="1" applyBorder="1" applyAlignment="1">
      <alignment horizontal="left" vertical="top"/>
    </xf>
    <xf numFmtId="0" fontId="4" fillId="0" borderId="13" xfId="37" applyFont="1" applyBorder="1" applyAlignment="1">
      <alignment horizontal="left" vertical="top"/>
    </xf>
    <xf numFmtId="0" fontId="6" fillId="0" borderId="12" xfId="37" applyFont="1" applyBorder="1" applyAlignment="1">
      <alignment horizontal="left" vertical="center"/>
    </xf>
    <xf numFmtId="0" fontId="6" fillId="0" borderId="11" xfId="37" applyFont="1" applyBorder="1" applyAlignment="1">
      <alignment horizontal="left" vertical="center"/>
    </xf>
    <xf numFmtId="0" fontId="6" fillId="0" borderId="16" xfId="37" applyFont="1" applyBorder="1" applyAlignment="1">
      <alignment horizontal="left" vertical="center"/>
    </xf>
    <xf numFmtId="0" fontId="6" fillId="0" borderId="14" xfId="37" applyFont="1" applyBorder="1" applyAlignment="1">
      <alignment horizontal="left" vertical="center"/>
    </xf>
    <xf numFmtId="0" fontId="6" fillId="0" borderId="10" xfId="37" applyFont="1" applyFill="1" applyBorder="1" applyAlignment="1">
      <alignment horizontal="left" vertical="center"/>
    </xf>
    <xf numFmtId="0" fontId="8" fillId="25" borderId="10" xfId="37" applyFont="1" applyFill="1" applyBorder="1" applyAlignment="1">
      <alignment vertical="center"/>
    </xf>
    <xf numFmtId="0" fontId="16" fillId="25" borderId="10" xfId="37" applyFont="1" applyFill="1" applyBorder="1" applyAlignment="1">
      <alignment vertical="center"/>
    </xf>
    <xf numFmtId="3" fontId="5" fillId="0" borderId="10" xfId="37" applyNumberFormat="1" applyFont="1" applyFill="1" applyBorder="1" applyAlignment="1">
      <alignment horizontal="right"/>
    </xf>
    <xf numFmtId="3" fontId="5" fillId="0" borderId="10" xfId="37" applyNumberFormat="1" applyFont="1" applyBorder="1" applyAlignment="1">
      <alignment horizontal="right"/>
    </xf>
    <xf numFmtId="0" fontId="5" fillId="0" borderId="0" xfId="37" applyFont="1" applyAlignment="1">
      <alignment horizontal="left" vertical="center"/>
    </xf>
    <xf numFmtId="3" fontId="14" fillId="0" borderId="10" xfId="37" applyNumberFormat="1" applyFont="1" applyBorder="1" applyAlignment="1">
      <alignment horizontal="right" vertical="center"/>
    </xf>
    <xf numFmtId="3" fontId="6" fillId="0" borderId="10" xfId="37" applyNumberFormat="1" applyFont="1" applyBorder="1" applyAlignment="1">
      <alignment horizontal="right" vertical="center" wrapText="1"/>
    </xf>
    <xf numFmtId="3" fontId="8" fillId="25" borderId="10" xfId="37" applyNumberFormat="1" applyFont="1" applyFill="1" applyBorder="1" applyAlignment="1">
      <alignment horizontal="right" vertical="center"/>
    </xf>
    <xf numFmtId="3" fontId="16" fillId="25" borderId="12" xfId="37" applyNumberFormat="1" applyFont="1" applyFill="1" applyBorder="1" applyAlignment="1">
      <alignment vertical="center"/>
    </xf>
    <xf numFmtId="3" fontId="16" fillId="25" borderId="19" xfId="37" applyNumberFormat="1" applyFont="1" applyFill="1" applyBorder="1" applyAlignment="1">
      <alignment vertical="center"/>
    </xf>
    <xf numFmtId="3" fontId="16" fillId="25" borderId="11" xfId="37" applyNumberFormat="1" applyFont="1" applyFill="1" applyBorder="1" applyAlignment="1">
      <alignment vertical="center"/>
    </xf>
    <xf numFmtId="0" fontId="16" fillId="0" borderId="10" xfId="37" applyFont="1" applyFill="1" applyBorder="1" applyAlignment="1">
      <alignment horizontal="center"/>
    </xf>
    <xf numFmtId="0" fontId="16" fillId="0" borderId="10" xfId="37" applyFont="1" applyBorder="1" applyAlignment="1">
      <alignment horizontal="center" vertical="center"/>
    </xf>
    <xf numFmtId="3" fontId="6" fillId="0" borderId="10" xfId="37" applyNumberFormat="1" applyFont="1" applyFill="1" applyBorder="1" applyAlignment="1">
      <alignment horizontal="right" vertical="center" wrapText="1"/>
    </xf>
    <xf numFmtId="3" fontId="8" fillId="24" borderId="10" xfId="37" applyNumberFormat="1" applyFont="1" applyFill="1" applyBorder="1" applyAlignment="1">
      <alignment horizontal="right" vertical="center"/>
    </xf>
    <xf numFmtId="3" fontId="18" fillId="0" borderId="10" xfId="37" applyNumberFormat="1" applyFont="1" applyFill="1" applyBorder="1" applyAlignment="1">
      <alignment horizontal="right" vertical="center"/>
    </xf>
    <xf numFmtId="3" fontId="18" fillId="0" borderId="10" xfId="37" applyNumberFormat="1" applyFont="1" applyBorder="1" applyAlignment="1">
      <alignment vertical="center"/>
    </xf>
    <xf numFmtId="14" fontId="16" fillId="0" borderId="10" xfId="0" applyNumberFormat="1" applyFont="1" applyBorder="1" applyAlignment="1">
      <alignment horizontal="center" vertical="center"/>
    </xf>
    <xf numFmtId="0" fontId="8" fillId="24" borderId="10" xfId="0" applyFont="1" applyFill="1" applyBorder="1" applyAlignment="1">
      <alignment vertical="center"/>
    </xf>
    <xf numFmtId="3" fontId="6" fillId="0" borderId="10" xfId="0" applyNumberFormat="1" applyFont="1" applyBorder="1"/>
    <xf numFmtId="0" fontId="5" fillId="0" borderId="0" xfId="0" applyFont="1" applyAlignment="1">
      <alignment horizontal="left"/>
    </xf>
    <xf numFmtId="3" fontId="8" fillId="24" borderId="10" xfId="0" applyNumberFormat="1" applyFont="1" applyFill="1" applyBorder="1" applyAlignment="1">
      <alignment horizontal="right" vertical="center"/>
    </xf>
    <xf numFmtId="3" fontId="6" fillId="0" borderId="10" xfId="0" applyNumberFormat="1" applyFont="1" applyBorder="1" applyAlignment="1">
      <alignment vertical="center"/>
    </xf>
    <xf numFmtId="3" fontId="8" fillId="24" borderId="10" xfId="0" applyNumberFormat="1" applyFont="1" applyFill="1" applyBorder="1" applyAlignment="1">
      <alignment vertical="center"/>
    </xf>
    <xf numFmtId="3" fontId="18" fillId="0" borderId="10" xfId="37" applyNumberFormat="1" applyFont="1" applyFill="1" applyBorder="1" applyAlignment="1">
      <alignment vertical="center"/>
    </xf>
    <xf numFmtId="3" fontId="18" fillId="0" borderId="10" xfId="0" applyNumberFormat="1" applyFont="1" applyFill="1" applyBorder="1"/>
    <xf numFmtId="3" fontId="6" fillId="0" borderId="10" xfId="0" applyNumberFormat="1" applyFont="1" applyBorder="1" applyAlignment="1">
      <alignment horizontal="right" vertical="center" wrapText="1"/>
    </xf>
    <xf numFmtId="165" fontId="6" fillId="0" borderId="10" xfId="0" applyNumberFormat="1" applyFont="1" applyBorder="1" applyAlignment="1">
      <alignment vertical="center"/>
    </xf>
    <xf numFmtId="164" fontId="6" fillId="0" borderId="10" xfId="0" applyNumberFormat="1" applyFont="1" applyBorder="1" applyAlignment="1">
      <alignment vertical="center"/>
    </xf>
    <xf numFmtId="3" fontId="5" fillId="0" borderId="0" xfId="0" applyNumberFormat="1" applyFont="1"/>
    <xf numFmtId="3" fontId="6" fillId="0" borderId="10" xfId="0" applyNumberFormat="1" applyFont="1" applyBorder="1" applyAlignment="1">
      <alignment horizontal="right" vertical="top" wrapText="1"/>
    </xf>
    <xf numFmtId="3" fontId="8" fillId="24" borderId="10" xfId="38" applyNumberFormat="1" applyFont="1" applyFill="1" applyBorder="1" applyAlignment="1">
      <alignment vertical="center"/>
    </xf>
    <xf numFmtId="0" fontId="4" fillId="0" borderId="13" xfId="37" applyFont="1" applyBorder="1" applyAlignment="1">
      <alignment vertical="top"/>
    </xf>
    <xf numFmtId="0" fontId="38" fillId="25" borderId="10" xfId="37" applyFont="1" applyFill="1" applyBorder="1" applyAlignment="1">
      <alignment vertical="center"/>
    </xf>
    <xf numFmtId="0" fontId="8" fillId="24" borderId="12" xfId="0" applyFont="1" applyFill="1" applyBorder="1" applyAlignment="1">
      <alignment vertical="center"/>
    </xf>
    <xf numFmtId="0" fontId="4" fillId="0" borderId="13" xfId="37" applyFont="1" applyBorder="1" applyAlignment="1">
      <alignment vertical="top" wrapText="1"/>
    </xf>
    <xf numFmtId="0" fontId="11" fillId="0" borderId="0" xfId="0" applyFont="1" applyAlignment="1">
      <alignment horizontal="left"/>
    </xf>
    <xf numFmtId="3" fontId="37" fillId="0" borderId="10" xfId="44" applyNumberFormat="1" applyFont="1" applyFill="1" applyBorder="1" applyAlignment="1">
      <alignment horizontal="right" wrapText="1"/>
    </xf>
    <xf numFmtId="0" fontId="4" fillId="0" borderId="0" xfId="0" applyFont="1" applyAlignment="1">
      <alignment vertical="center" wrapText="1"/>
    </xf>
    <xf numFmtId="3" fontId="18" fillId="0" borderId="10" xfId="37" applyNumberFormat="1" applyFont="1" applyBorder="1" applyAlignment="1">
      <alignment horizontal="right" vertical="center"/>
    </xf>
    <xf numFmtId="3" fontId="18" fillId="0" borderId="10" xfId="37" applyNumberFormat="1" applyFont="1" applyBorder="1" applyAlignment="1">
      <alignment horizontal="right" vertical="center" wrapText="1"/>
    </xf>
    <xf numFmtId="49" fontId="6" fillId="26" borderId="10" xfId="37" applyNumberFormat="1" applyFont="1" applyFill="1" applyBorder="1" applyAlignment="1">
      <alignment vertical="center"/>
    </xf>
    <xf numFmtId="0" fontId="6" fillId="26" borderId="10" xfId="37" applyFont="1" applyFill="1" applyBorder="1" applyAlignment="1">
      <alignment vertical="center"/>
    </xf>
    <xf numFmtId="0" fontId="14" fillId="26" borderId="10" xfId="37" applyFont="1" applyFill="1" applyBorder="1" applyAlignment="1">
      <alignment vertical="center"/>
    </xf>
    <xf numFmtId="0" fontId="6" fillId="26" borderId="10" xfId="37" applyFont="1" applyFill="1" applyBorder="1" applyAlignment="1">
      <alignment vertical="top"/>
    </xf>
    <xf numFmtId="0" fontId="6" fillId="26" borderId="10" xfId="37" applyFont="1" applyFill="1" applyBorder="1" applyAlignment="1">
      <alignment vertical="center" wrapText="1"/>
    </xf>
    <xf numFmtId="0" fontId="6" fillId="26" borderId="10" xfId="37" applyFont="1" applyFill="1" applyBorder="1" applyAlignment="1">
      <alignment horizontal="left" vertical="center"/>
    </xf>
    <xf numFmtId="0" fontId="6" fillId="26" borderId="10" xfId="0" applyFont="1" applyFill="1" applyBorder="1" applyAlignment="1">
      <alignment horizontal="left" vertical="top"/>
    </xf>
    <xf numFmtId="0" fontId="6" fillId="26" borderId="10" xfId="0" applyFont="1" applyFill="1" applyBorder="1" applyAlignment="1">
      <alignment horizontal="left" vertical="top" wrapText="1"/>
    </xf>
    <xf numFmtId="49" fontId="8" fillId="26" borderId="10" xfId="37" applyNumberFormat="1" applyFont="1" applyFill="1" applyBorder="1" applyAlignment="1">
      <alignment vertical="center"/>
    </xf>
    <xf numFmtId="0" fontId="6" fillId="26" borderId="10" xfId="0" applyFont="1" applyFill="1" applyBorder="1" applyAlignment="1">
      <alignment vertical="center"/>
    </xf>
    <xf numFmtId="0" fontId="8" fillId="25" borderId="12" xfId="37" applyFont="1" applyFill="1" applyBorder="1" applyAlignment="1">
      <alignment vertical="center"/>
    </xf>
    <xf numFmtId="164" fontId="16" fillId="27" borderId="10" xfId="0" applyNumberFormat="1" applyFont="1" applyFill="1" applyBorder="1"/>
    <xf numFmtId="3" fontId="13" fillId="0" borderId="0" xfId="0" applyNumberFormat="1" applyFont="1"/>
    <xf numFmtId="0" fontId="6" fillId="0" borderId="18" xfId="37" applyFont="1" applyBorder="1" applyAlignment="1">
      <alignment horizontal="center" vertical="center"/>
    </xf>
    <xf numFmtId="0" fontId="6" fillId="0" borderId="17" xfId="37" applyFont="1" applyBorder="1" applyAlignment="1">
      <alignment horizontal="center" vertical="center"/>
    </xf>
    <xf numFmtId="0" fontId="18" fillId="0" borderId="15" xfId="44" applyFont="1" applyFill="1" applyBorder="1" applyAlignment="1">
      <alignment horizontal="left" vertical="center" wrapText="1"/>
    </xf>
    <xf numFmtId="0" fontId="6" fillId="0" borderId="18" xfId="37" applyFont="1" applyFill="1" applyBorder="1" applyAlignment="1">
      <alignment horizontal="center" vertical="center"/>
    </xf>
    <xf numFmtId="0" fontId="6" fillId="0" borderId="17" xfId="37" applyFont="1" applyFill="1" applyBorder="1" applyAlignment="1">
      <alignment horizontal="center" vertical="center"/>
    </xf>
    <xf numFmtId="0" fontId="6" fillId="0" borderId="15" xfId="37" applyFont="1" applyFill="1" applyBorder="1" applyAlignment="1">
      <alignment horizontal="center" vertical="center"/>
    </xf>
    <xf numFmtId="0" fontId="37" fillId="26" borderId="10" xfId="44" applyFont="1" applyFill="1" applyBorder="1" applyAlignment="1">
      <alignment horizontal="left" vertical="center" wrapText="1"/>
    </xf>
    <xf numFmtId="0" fontId="6" fillId="26" borderId="10" xfId="37" applyFont="1" applyFill="1" applyBorder="1" applyAlignment="1">
      <alignment horizontal="left" vertical="center"/>
    </xf>
    <xf numFmtId="0" fontId="6" fillId="26" borderId="10" xfId="37" applyFont="1" applyFill="1" applyBorder="1" applyAlignment="1">
      <alignment horizontal="left" vertical="center" wrapText="1"/>
    </xf>
    <xf numFmtId="0" fontId="6" fillId="26" borderId="10" xfId="37" applyFont="1" applyFill="1" applyBorder="1" applyAlignment="1">
      <alignment horizontal="center" vertical="center"/>
    </xf>
    <xf numFmtId="0" fontId="6" fillId="0" borderId="15" xfId="37" applyFont="1" applyBorder="1" applyAlignment="1">
      <alignment horizontal="center" vertical="center"/>
    </xf>
    <xf numFmtId="0" fontId="6" fillId="0" borderId="12" xfId="37" applyFont="1" applyBorder="1" applyAlignment="1">
      <alignment horizontal="left" vertical="center" wrapText="1"/>
    </xf>
    <xf numFmtId="0" fontId="6" fillId="0" borderId="11" xfId="37" applyFont="1" applyBorder="1" applyAlignment="1">
      <alignment horizontal="left" vertical="center" wrapText="1"/>
    </xf>
    <xf numFmtId="0" fontId="5" fillId="0" borderId="0" xfId="37" applyFont="1" applyAlignment="1">
      <alignment horizontal="left" vertical="center"/>
    </xf>
    <xf numFmtId="0" fontId="8" fillId="25" borderId="10" xfId="37" applyFont="1" applyFill="1" applyBorder="1" applyAlignment="1">
      <alignment horizontal="left" vertical="center"/>
    </xf>
    <xf numFmtId="0" fontId="4" fillId="0" borderId="13" xfId="37" applyFont="1" applyBorder="1" applyAlignment="1">
      <alignment horizontal="left" vertical="top" wrapText="1"/>
    </xf>
    <xf numFmtId="0" fontId="16" fillId="0" borderId="12" xfId="45" applyFont="1" applyBorder="1" applyAlignment="1">
      <alignment horizontal="left" vertical="center"/>
    </xf>
    <xf numFmtId="0" fontId="16" fillId="0" borderId="11" xfId="45" applyFont="1" applyBorder="1" applyAlignment="1">
      <alignment horizontal="left" vertical="center"/>
    </xf>
    <xf numFmtId="0" fontId="16" fillId="26" borderId="10" xfId="45" applyFont="1" applyFill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6" fillId="26" borderId="10" xfId="0" applyFont="1" applyFill="1" applyBorder="1" applyAlignment="1">
      <alignment horizontal="center" vertical="top"/>
    </xf>
    <xf numFmtId="0" fontId="6" fillId="26" borderId="10" xfId="0" applyFont="1" applyFill="1" applyBorder="1" applyAlignment="1">
      <alignment horizontal="center" vertical="center"/>
    </xf>
    <xf numFmtId="0" fontId="6" fillId="26" borderId="10" xfId="0" applyFont="1" applyFill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4" fillId="0" borderId="0" xfId="0" applyFont="1" applyAlignment="1">
      <alignment vertical="center" wrapText="1"/>
    </xf>
  </cellXfs>
  <cellStyles count="48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46"/>
    <cellStyle name="Normal 3" xfId="47"/>
    <cellStyle name="Normal 4" xfId="45"/>
    <cellStyle name="Normal_2001. 06. (FKTK) neapstiprināti dati versija 2" xfId="37"/>
    <cellStyle name="Normal_Analīzes tab.pielikumu formas1" xfId="38"/>
    <cellStyle name="Normal_Bankas-4. cet" xfId="44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</xdr:row>
      <xdr:rowOff>114300</xdr:rowOff>
    </xdr:from>
    <xdr:to>
      <xdr:col>9</xdr:col>
      <xdr:colOff>0</xdr:colOff>
      <xdr:row>4</xdr:row>
      <xdr:rowOff>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4086225" y="4924425"/>
          <a:ext cx="0" cy="476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/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37</xdr:row>
      <xdr:rowOff>0</xdr:rowOff>
    </xdr:from>
    <xdr:to>
      <xdr:col>9</xdr:col>
      <xdr:colOff>0</xdr:colOff>
      <xdr:row>37</xdr:row>
      <xdr:rowOff>0</xdr:rowOff>
    </xdr:to>
    <xdr:sp macro="" textlink="">
      <xdr:nvSpPr>
        <xdr:cNvPr id="2051" name="Rectangle 3"/>
        <xdr:cNvSpPr>
          <a:spLocks noChangeArrowheads="1"/>
        </xdr:cNvSpPr>
      </xdr:nvSpPr>
      <xdr:spPr bwMode="auto">
        <a:xfrm flipH="1">
          <a:off x="4333875" y="669607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/>
      </xdr:spPr>
    </xdr:sp>
    <xdr:clientData/>
  </xdr:twoCellAnchor>
  <xdr:twoCellAnchor>
    <xdr:from>
      <xdr:col>9</xdr:col>
      <xdr:colOff>0</xdr:colOff>
      <xdr:row>37</xdr:row>
      <xdr:rowOff>0</xdr:rowOff>
    </xdr:from>
    <xdr:to>
      <xdr:col>9</xdr:col>
      <xdr:colOff>0</xdr:colOff>
      <xdr:row>37</xdr:row>
      <xdr:rowOff>0</xdr:rowOff>
    </xdr:to>
    <xdr:sp macro="" textlink="">
      <xdr:nvSpPr>
        <xdr:cNvPr id="2052" name="Rectangle 4"/>
        <xdr:cNvSpPr>
          <a:spLocks noChangeArrowheads="1"/>
        </xdr:cNvSpPr>
      </xdr:nvSpPr>
      <xdr:spPr bwMode="auto">
        <a:xfrm>
          <a:off x="4333875" y="669607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52"/>
  <sheetViews>
    <sheetView tabSelected="1" zoomScaleNormal="100" workbookViewId="0">
      <selection activeCell="W34" sqref="W34"/>
    </sheetView>
  </sheetViews>
  <sheetFormatPr defaultRowHeight="12.75"/>
  <cols>
    <col min="1" max="1" width="1.5703125" style="1" customWidth="1"/>
    <col min="2" max="2" width="50.42578125" style="1" customWidth="1"/>
    <col min="3" max="3" width="1.5703125" style="1" customWidth="1"/>
    <col min="4" max="4" width="44" style="1" customWidth="1"/>
    <col min="5" max="9" width="8.5703125" style="1" hidden="1" customWidth="1"/>
    <col min="10" max="10" width="8.5703125" style="4" hidden="1" customWidth="1"/>
    <col min="11" max="12" width="8.5703125" style="1" hidden="1" customWidth="1"/>
    <col min="13" max="17" width="8.5703125" style="1" customWidth="1"/>
    <col min="18" max="35" width="9.140625" style="1"/>
    <col min="36" max="36" width="11" style="1" bestFit="1" customWidth="1"/>
    <col min="37" max="16384" width="9.140625" style="1"/>
  </cols>
  <sheetData>
    <row r="1" spans="1:37">
      <c r="A1" s="128" t="s">
        <v>78</v>
      </c>
      <c r="B1" s="128"/>
      <c r="C1" s="128" t="s">
        <v>160</v>
      </c>
      <c r="D1" s="128"/>
      <c r="E1" s="65"/>
      <c r="F1" s="65"/>
      <c r="G1" s="65"/>
      <c r="H1" s="65"/>
      <c r="L1" s="10"/>
      <c r="M1" s="10"/>
    </row>
    <row r="2" spans="1:37" ht="48.75" customHeight="1">
      <c r="A2" s="130" t="s">
        <v>108</v>
      </c>
      <c r="B2" s="130"/>
      <c r="C2" s="130" t="s">
        <v>215</v>
      </c>
      <c r="D2" s="130"/>
      <c r="E2" s="93"/>
      <c r="F2" s="93"/>
      <c r="G2" s="93"/>
      <c r="H2" s="93"/>
      <c r="I2" s="93"/>
      <c r="J2" s="93"/>
      <c r="K2" s="55"/>
      <c r="L2" s="54"/>
      <c r="M2" s="40"/>
    </row>
    <row r="3" spans="1:37" ht="12.75" customHeight="1">
      <c r="A3" s="133" t="s">
        <v>212</v>
      </c>
      <c r="B3" s="133"/>
      <c r="C3" s="131" t="s">
        <v>213</v>
      </c>
      <c r="D3" s="132"/>
      <c r="E3" s="72" t="s">
        <v>110</v>
      </c>
      <c r="F3" s="72" t="s">
        <v>111</v>
      </c>
      <c r="G3" s="72" t="s">
        <v>112</v>
      </c>
      <c r="H3" s="72" t="s">
        <v>113</v>
      </c>
      <c r="I3" s="72" t="s">
        <v>100</v>
      </c>
      <c r="J3" s="72" t="s">
        <v>101</v>
      </c>
      <c r="K3" s="72" t="s">
        <v>104</v>
      </c>
      <c r="L3" s="72" t="s">
        <v>106</v>
      </c>
      <c r="M3" s="72" t="s">
        <v>107</v>
      </c>
      <c r="N3" s="72" t="s">
        <v>109</v>
      </c>
      <c r="O3" s="72" t="s">
        <v>214</v>
      </c>
      <c r="P3" s="72" t="s">
        <v>216</v>
      </c>
      <c r="Q3" s="72" t="s">
        <v>217</v>
      </c>
    </row>
    <row r="4" spans="1:37">
      <c r="A4" s="129" t="s">
        <v>23</v>
      </c>
      <c r="B4" s="129"/>
      <c r="C4" s="129" t="s">
        <v>142</v>
      </c>
      <c r="D4" s="129"/>
      <c r="E4" s="68">
        <f>E5+E6+E11+E16+E19+E20+E21+E22+E23+E24+E25+E26+E27+E28+E29</f>
        <v>3740.1429999999996</v>
      </c>
      <c r="F4" s="68">
        <f t="shared" ref="F4:N4" si="0">F5+F6+F11+F16+F19+F20+F21+F22+F23+F24+F25+F26+F27+F28+F29</f>
        <v>3523.867999999999</v>
      </c>
      <c r="G4" s="68">
        <f t="shared" si="0"/>
        <v>2790.7430000000004</v>
      </c>
      <c r="H4" s="68">
        <f t="shared" si="0"/>
        <v>3012.1089999999999</v>
      </c>
      <c r="I4" s="68">
        <f t="shared" si="0"/>
        <v>3646.3749999999995</v>
      </c>
      <c r="J4" s="68">
        <f t="shared" si="0"/>
        <v>3901.6080000000002</v>
      </c>
      <c r="K4" s="68">
        <f t="shared" si="0"/>
        <v>3604.6780000000003</v>
      </c>
      <c r="L4" s="68">
        <f t="shared" si="0"/>
        <v>3690.0990000000002</v>
      </c>
      <c r="M4" s="68">
        <f t="shared" si="0"/>
        <v>3535.9009999999998</v>
      </c>
      <c r="N4" s="68">
        <f t="shared" si="0"/>
        <v>4006.4810000000002</v>
      </c>
      <c r="O4" s="68">
        <f t="shared" ref="O4:P4" si="1">O5+O6+O11+O16+O19+O20+O21+O22+O23+O24+O25+O26+O27+O28+O29</f>
        <v>3284.4450000000006</v>
      </c>
      <c r="P4" s="68">
        <f t="shared" si="1"/>
        <v>3934.866</v>
      </c>
      <c r="Q4" s="68">
        <f t="shared" ref="Q4" si="2">Q5+Q6+Q11+Q16+Q19+Q20+Q21+Q22+Q23+Q24+Q25+Q26+Q27+Q28+Q29</f>
        <v>4542.3229999999994</v>
      </c>
      <c r="AJ4" s="6"/>
      <c r="AK4" s="3"/>
    </row>
    <row r="5" spans="1:37">
      <c r="A5" s="122" t="s">
        <v>0</v>
      </c>
      <c r="B5" s="122"/>
      <c r="C5" s="58" t="s">
        <v>118</v>
      </c>
      <c r="D5" s="59"/>
      <c r="E5" s="100">
        <v>0</v>
      </c>
      <c r="F5" s="48">
        <v>0</v>
      </c>
      <c r="G5" s="48">
        <v>0</v>
      </c>
      <c r="H5" s="48">
        <v>0</v>
      </c>
      <c r="I5" s="45">
        <v>0</v>
      </c>
      <c r="J5" s="45">
        <v>0</v>
      </c>
      <c r="K5" s="45">
        <v>0</v>
      </c>
      <c r="L5" s="45">
        <v>0</v>
      </c>
      <c r="M5" s="45">
        <v>0</v>
      </c>
      <c r="N5" s="45">
        <v>0</v>
      </c>
      <c r="O5" s="45">
        <v>0</v>
      </c>
      <c r="P5" s="45">
        <v>0</v>
      </c>
      <c r="Q5" s="45">
        <v>0</v>
      </c>
      <c r="AJ5" s="2"/>
      <c r="AK5" s="3"/>
    </row>
    <row r="6" spans="1:37">
      <c r="A6" s="103" t="s">
        <v>1</v>
      </c>
      <c r="B6" s="103"/>
      <c r="C6" s="17" t="s">
        <v>119</v>
      </c>
      <c r="D6" s="17"/>
      <c r="E6" s="100">
        <v>2466.288</v>
      </c>
      <c r="F6" s="48">
        <v>2642.0879999999997</v>
      </c>
      <c r="G6" s="48">
        <v>1857.1490000000001</v>
      </c>
      <c r="H6" s="48">
        <v>2012.4879999999998</v>
      </c>
      <c r="I6" s="45">
        <v>2423.8469999999998</v>
      </c>
      <c r="J6" s="45">
        <v>3001.3290000000002</v>
      </c>
      <c r="K6" s="45">
        <f>K7+K8+K9+K10</f>
        <v>2545.806</v>
      </c>
      <c r="L6" s="45">
        <v>2845.4470000000001</v>
      </c>
      <c r="M6" s="45">
        <f>M7+M8+M9+M10</f>
        <v>2559.0329999999999</v>
      </c>
      <c r="N6" s="45">
        <f>N7+N8+N9+N10</f>
        <v>3144.4140000000002</v>
      </c>
      <c r="O6" s="45">
        <f>O7+O8+O9+O10</f>
        <v>2484.2870000000003</v>
      </c>
      <c r="P6" s="45">
        <f>P7+P8+P9+P10</f>
        <v>3064.375</v>
      </c>
      <c r="Q6" s="45">
        <f>Q7+Q8+Q9+Q10</f>
        <v>3692.7239999999997</v>
      </c>
      <c r="AJ6" s="2"/>
      <c r="AK6" s="3"/>
    </row>
    <row r="7" spans="1:37">
      <c r="A7" s="124"/>
      <c r="B7" s="103" t="s">
        <v>2</v>
      </c>
      <c r="C7" s="115"/>
      <c r="D7" s="17" t="s">
        <v>120</v>
      </c>
      <c r="E7" s="100">
        <v>520.86900000000003</v>
      </c>
      <c r="F7" s="48">
        <v>941.54300000000001</v>
      </c>
      <c r="G7" s="48">
        <v>629.58000000000004</v>
      </c>
      <c r="H7" s="48">
        <v>930.92200000000003</v>
      </c>
      <c r="I7" s="48">
        <v>1018.124</v>
      </c>
      <c r="J7" s="48">
        <v>1613.49</v>
      </c>
      <c r="K7" s="48">
        <v>1435.846</v>
      </c>
      <c r="L7" s="48">
        <v>2205.3679999999999</v>
      </c>
      <c r="M7" s="48">
        <v>2008.921</v>
      </c>
      <c r="N7" s="48">
        <v>2688.701</v>
      </c>
      <c r="O7" s="48">
        <v>2015.4090000000001</v>
      </c>
      <c r="P7" s="48">
        <v>2589.828</v>
      </c>
      <c r="Q7" s="48">
        <v>3581.6889999999999</v>
      </c>
      <c r="AJ7" s="2"/>
      <c r="AK7" s="3"/>
    </row>
    <row r="8" spans="1:37">
      <c r="A8" s="124"/>
      <c r="B8" s="103" t="s">
        <v>3</v>
      </c>
      <c r="C8" s="116"/>
      <c r="D8" s="17" t="s">
        <v>121</v>
      </c>
      <c r="E8" s="100">
        <v>1859.4010000000001</v>
      </c>
      <c r="F8" s="48">
        <v>1592.7529999999999</v>
      </c>
      <c r="G8" s="48">
        <v>1101.617</v>
      </c>
      <c r="H8" s="48">
        <v>992.68</v>
      </c>
      <c r="I8" s="45">
        <v>1263.415</v>
      </c>
      <c r="J8" s="45">
        <v>1193.8340000000001</v>
      </c>
      <c r="K8" s="45">
        <v>934.74300000000005</v>
      </c>
      <c r="L8" s="45">
        <v>443.08</v>
      </c>
      <c r="M8" s="45">
        <v>443.15699999999998</v>
      </c>
      <c r="N8" s="45">
        <v>443.15699999999998</v>
      </c>
      <c r="O8" s="45">
        <v>443.15699999999998</v>
      </c>
      <c r="P8" s="45">
        <v>443.15699999999998</v>
      </c>
      <c r="Q8" s="45">
        <v>0</v>
      </c>
      <c r="AJ8" s="2"/>
      <c r="AK8" s="3"/>
    </row>
    <row r="9" spans="1:37">
      <c r="A9" s="124"/>
      <c r="B9" s="104" t="s">
        <v>82</v>
      </c>
      <c r="C9" s="116"/>
      <c r="D9" s="17" t="s">
        <v>122</v>
      </c>
      <c r="E9" s="100">
        <v>0</v>
      </c>
      <c r="F9" s="66">
        <v>0</v>
      </c>
      <c r="G9" s="66">
        <v>0</v>
      </c>
      <c r="H9" s="66">
        <v>0</v>
      </c>
      <c r="I9" s="45">
        <v>0</v>
      </c>
      <c r="J9" s="45">
        <v>0</v>
      </c>
      <c r="K9" s="45">
        <v>0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AJ9" s="2"/>
      <c r="AK9" s="3"/>
    </row>
    <row r="10" spans="1:37">
      <c r="A10" s="124"/>
      <c r="B10" s="103" t="s">
        <v>4</v>
      </c>
      <c r="C10" s="125"/>
      <c r="D10" s="17" t="s">
        <v>123</v>
      </c>
      <c r="E10" s="100">
        <v>86.018000000000001</v>
      </c>
      <c r="F10" s="48">
        <v>107.792</v>
      </c>
      <c r="G10" s="48">
        <v>125.952</v>
      </c>
      <c r="H10" s="48">
        <v>88.885999999999996</v>
      </c>
      <c r="I10" s="45">
        <v>142.30799999999999</v>
      </c>
      <c r="J10" s="45">
        <v>194.005</v>
      </c>
      <c r="K10" s="45">
        <v>175.21700000000001</v>
      </c>
      <c r="L10" s="45">
        <v>196.999</v>
      </c>
      <c r="M10" s="45">
        <v>106.955</v>
      </c>
      <c r="N10" s="45">
        <v>12.555999999999999</v>
      </c>
      <c r="O10" s="45">
        <v>25.721</v>
      </c>
      <c r="P10" s="45">
        <v>31.39</v>
      </c>
      <c r="Q10" s="45">
        <v>111.035</v>
      </c>
      <c r="AJ10" s="2"/>
      <c r="AK10" s="3"/>
    </row>
    <row r="11" spans="1:37">
      <c r="A11" s="103" t="s">
        <v>5</v>
      </c>
      <c r="B11" s="103"/>
      <c r="C11" s="18" t="s">
        <v>124</v>
      </c>
      <c r="D11" s="18"/>
      <c r="E11" s="76">
        <v>226.512</v>
      </c>
      <c r="F11" s="49">
        <v>253.95</v>
      </c>
      <c r="G11" s="49">
        <v>250.74</v>
      </c>
      <c r="H11" s="49">
        <v>346.95299999999997</v>
      </c>
      <c r="I11" s="45">
        <v>237.46499999999997</v>
      </c>
      <c r="J11" s="45">
        <v>257.334</v>
      </c>
      <c r="K11" s="45">
        <f t="shared" ref="K11:P11" si="3">K12+K13+K14+K15</f>
        <v>265.98</v>
      </c>
      <c r="L11" s="45">
        <f t="shared" si="3"/>
        <v>221.21099999999998</v>
      </c>
      <c r="M11" s="45">
        <f t="shared" si="3"/>
        <v>189.946</v>
      </c>
      <c r="N11" s="45">
        <f t="shared" si="3"/>
        <v>163.81099999999998</v>
      </c>
      <c r="O11" s="45">
        <f t="shared" si="3"/>
        <v>55.915999999999997</v>
      </c>
      <c r="P11" s="45">
        <f t="shared" si="3"/>
        <v>165.06900000000002</v>
      </c>
      <c r="Q11" s="45">
        <f t="shared" ref="Q11" si="4">Q12+Q13+Q14+Q15</f>
        <v>178.363</v>
      </c>
      <c r="AJ11" s="2"/>
      <c r="AK11" s="3"/>
    </row>
    <row r="12" spans="1:37" s="4" customFormat="1">
      <c r="A12" s="124"/>
      <c r="B12" s="103" t="s">
        <v>6</v>
      </c>
      <c r="C12" s="118"/>
      <c r="D12" s="18" t="s">
        <v>125</v>
      </c>
      <c r="E12" s="76">
        <v>127.82599999999999</v>
      </c>
      <c r="F12" s="49">
        <v>148.69999999999999</v>
      </c>
      <c r="G12" s="49">
        <v>185.44499999999999</v>
      </c>
      <c r="H12" s="49">
        <v>249.95</v>
      </c>
      <c r="I12" s="45">
        <v>150.148</v>
      </c>
      <c r="J12" s="45">
        <v>136.785</v>
      </c>
      <c r="K12" s="45">
        <v>134.345</v>
      </c>
      <c r="L12" s="45">
        <v>128.49799999999999</v>
      </c>
      <c r="M12" s="45">
        <v>133.298</v>
      </c>
      <c r="N12" s="45">
        <v>126.46</v>
      </c>
      <c r="O12" s="45">
        <v>21.803000000000001</v>
      </c>
      <c r="P12" s="45">
        <v>90.881</v>
      </c>
      <c r="Q12" s="45">
        <v>55.372999999999998</v>
      </c>
      <c r="AJ12" s="2"/>
      <c r="AK12" s="3"/>
    </row>
    <row r="13" spans="1:37" s="4" customFormat="1">
      <c r="A13" s="124"/>
      <c r="B13" s="102" t="s">
        <v>7</v>
      </c>
      <c r="C13" s="119"/>
      <c r="D13" s="19" t="s">
        <v>126</v>
      </c>
      <c r="E13" s="76">
        <v>0</v>
      </c>
      <c r="F13" s="49">
        <v>0</v>
      </c>
      <c r="G13" s="49">
        <v>0</v>
      </c>
      <c r="H13" s="49">
        <v>0</v>
      </c>
      <c r="I13" s="45">
        <v>0</v>
      </c>
      <c r="J13" s="45">
        <v>0</v>
      </c>
      <c r="K13" s="45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AJ13" s="2"/>
      <c r="AK13" s="3"/>
    </row>
    <row r="14" spans="1:37" s="4" customFormat="1">
      <c r="A14" s="124"/>
      <c r="B14" s="102" t="s">
        <v>8</v>
      </c>
      <c r="C14" s="119"/>
      <c r="D14" s="19" t="s">
        <v>122</v>
      </c>
      <c r="E14" s="76">
        <v>0</v>
      </c>
      <c r="F14" s="49">
        <v>0</v>
      </c>
      <c r="G14" s="49">
        <v>0</v>
      </c>
      <c r="H14" s="49">
        <v>0</v>
      </c>
      <c r="I14" s="45">
        <v>0</v>
      </c>
      <c r="J14" s="45">
        <v>0</v>
      </c>
      <c r="K14" s="45">
        <v>0</v>
      </c>
      <c r="L14" s="45">
        <v>0</v>
      </c>
      <c r="M14" s="45">
        <v>0</v>
      </c>
      <c r="N14" s="45">
        <v>0</v>
      </c>
      <c r="O14" s="45">
        <v>0</v>
      </c>
      <c r="P14" s="45">
        <v>0</v>
      </c>
      <c r="Q14" s="45">
        <v>0</v>
      </c>
      <c r="AJ14" s="2"/>
      <c r="AK14" s="3"/>
    </row>
    <row r="15" spans="1:37" s="4" customFormat="1">
      <c r="A15" s="124"/>
      <c r="B15" s="102" t="s">
        <v>9</v>
      </c>
      <c r="C15" s="120"/>
      <c r="D15" s="19" t="s">
        <v>127</v>
      </c>
      <c r="E15" s="76">
        <v>98.686000000000007</v>
      </c>
      <c r="F15" s="49">
        <v>105.25</v>
      </c>
      <c r="G15" s="49">
        <v>65.295000000000002</v>
      </c>
      <c r="H15" s="49">
        <v>97.003</v>
      </c>
      <c r="I15" s="45">
        <v>87.316999999999993</v>
      </c>
      <c r="J15" s="45">
        <v>120.54900000000001</v>
      </c>
      <c r="K15" s="45">
        <v>131.63499999999999</v>
      </c>
      <c r="L15" s="45">
        <v>92.712999999999994</v>
      </c>
      <c r="M15" s="45">
        <v>56.648000000000003</v>
      </c>
      <c r="N15" s="45">
        <v>37.350999999999999</v>
      </c>
      <c r="O15" s="45">
        <v>34.113</v>
      </c>
      <c r="P15" s="45">
        <v>74.188000000000002</v>
      </c>
      <c r="Q15" s="45">
        <v>122.99</v>
      </c>
      <c r="AJ15" s="2"/>
      <c r="AK15" s="3"/>
    </row>
    <row r="16" spans="1:37">
      <c r="A16" s="122" t="s">
        <v>10</v>
      </c>
      <c r="B16" s="122"/>
      <c r="C16" s="56" t="s">
        <v>128</v>
      </c>
      <c r="D16" s="57"/>
      <c r="E16" s="100">
        <v>0</v>
      </c>
      <c r="F16" s="48">
        <v>0</v>
      </c>
      <c r="G16" s="48">
        <v>0</v>
      </c>
      <c r="H16" s="48">
        <v>0</v>
      </c>
      <c r="I16" s="45">
        <v>0</v>
      </c>
      <c r="J16" s="45">
        <v>0</v>
      </c>
      <c r="K16" s="45">
        <v>0</v>
      </c>
      <c r="L16" s="45">
        <f>L17+L18</f>
        <v>0</v>
      </c>
      <c r="M16" s="45">
        <f>M17+M18</f>
        <v>0</v>
      </c>
      <c r="N16" s="45">
        <f>N17+N18</f>
        <v>0</v>
      </c>
      <c r="O16" s="45">
        <v>0</v>
      </c>
      <c r="P16" s="45">
        <v>0</v>
      </c>
      <c r="Q16" s="45">
        <v>0</v>
      </c>
      <c r="AJ16" s="2"/>
      <c r="AK16" s="3"/>
    </row>
    <row r="17" spans="1:37">
      <c r="A17" s="124"/>
      <c r="B17" s="103" t="s">
        <v>11</v>
      </c>
      <c r="C17" s="115"/>
      <c r="D17" s="17" t="s">
        <v>129</v>
      </c>
      <c r="E17" s="100">
        <v>0</v>
      </c>
      <c r="F17" s="48">
        <v>0</v>
      </c>
      <c r="G17" s="48">
        <v>0</v>
      </c>
      <c r="H17" s="48">
        <v>0</v>
      </c>
      <c r="I17" s="45">
        <v>0</v>
      </c>
      <c r="J17" s="45">
        <v>0</v>
      </c>
      <c r="K17" s="45">
        <v>0</v>
      </c>
      <c r="L17" s="45">
        <v>0</v>
      </c>
      <c r="M17" s="45">
        <v>0</v>
      </c>
      <c r="N17" s="45">
        <v>0</v>
      </c>
      <c r="O17" s="45">
        <v>0</v>
      </c>
      <c r="P17" s="45">
        <v>0</v>
      </c>
      <c r="Q17" s="45">
        <v>0</v>
      </c>
      <c r="AJ17" s="2"/>
      <c r="AK17" s="3"/>
    </row>
    <row r="18" spans="1:37">
      <c r="A18" s="124"/>
      <c r="B18" s="103" t="s">
        <v>12</v>
      </c>
      <c r="C18" s="125"/>
      <c r="D18" s="17" t="s">
        <v>130</v>
      </c>
      <c r="E18" s="100">
        <v>0</v>
      </c>
      <c r="F18" s="48">
        <v>0</v>
      </c>
      <c r="G18" s="48">
        <v>0</v>
      </c>
      <c r="H18" s="48">
        <v>0</v>
      </c>
      <c r="I18" s="45">
        <v>0</v>
      </c>
      <c r="J18" s="45">
        <v>0</v>
      </c>
      <c r="K18" s="45">
        <v>0</v>
      </c>
      <c r="L18" s="45">
        <v>0</v>
      </c>
      <c r="M18" s="45">
        <v>0</v>
      </c>
      <c r="N18" s="45">
        <v>0</v>
      </c>
      <c r="O18" s="45">
        <v>0</v>
      </c>
      <c r="P18" s="45">
        <v>0</v>
      </c>
      <c r="Q18" s="45">
        <v>0</v>
      </c>
      <c r="AJ18" s="2"/>
      <c r="AK18" s="3"/>
    </row>
    <row r="19" spans="1:37">
      <c r="A19" s="103" t="s">
        <v>13</v>
      </c>
      <c r="B19" s="103"/>
      <c r="C19" s="17" t="s">
        <v>131</v>
      </c>
      <c r="D19" s="17"/>
      <c r="E19" s="100">
        <v>35.14</v>
      </c>
      <c r="F19" s="48">
        <v>35.74</v>
      </c>
      <c r="G19" s="48">
        <v>14.657</v>
      </c>
      <c r="H19" s="48">
        <v>14.657</v>
      </c>
      <c r="I19" s="45">
        <v>11.420999999999999</v>
      </c>
      <c r="J19" s="45">
        <v>11.474</v>
      </c>
      <c r="K19" s="45">
        <v>92.38</v>
      </c>
      <c r="L19" s="45">
        <v>92.578999999999994</v>
      </c>
      <c r="M19" s="45">
        <v>152.756</v>
      </c>
      <c r="N19" s="45">
        <v>112.911</v>
      </c>
      <c r="O19" s="45">
        <v>112.98699999999999</v>
      </c>
      <c r="P19" s="45">
        <v>29.957000000000001</v>
      </c>
      <c r="Q19" s="45">
        <v>0</v>
      </c>
      <c r="AJ19" s="2"/>
      <c r="AK19" s="3"/>
    </row>
    <row r="20" spans="1:37">
      <c r="A20" s="103" t="s">
        <v>14</v>
      </c>
      <c r="B20" s="103"/>
      <c r="C20" s="17" t="s">
        <v>132</v>
      </c>
      <c r="D20" s="17"/>
      <c r="E20" s="100">
        <v>5</v>
      </c>
      <c r="F20" s="48">
        <v>5</v>
      </c>
      <c r="G20" s="48">
        <v>5</v>
      </c>
      <c r="H20" s="48">
        <v>5</v>
      </c>
      <c r="I20" s="45">
        <v>5</v>
      </c>
      <c r="J20" s="45">
        <v>5</v>
      </c>
      <c r="K20" s="45">
        <v>5</v>
      </c>
      <c r="L20" s="45">
        <v>5</v>
      </c>
      <c r="M20" s="45">
        <v>5</v>
      </c>
      <c r="N20" s="45">
        <v>5</v>
      </c>
      <c r="O20" s="45">
        <v>7</v>
      </c>
      <c r="P20" s="45">
        <v>7</v>
      </c>
      <c r="Q20" s="45">
        <v>2</v>
      </c>
      <c r="AJ20" s="2"/>
      <c r="AK20" s="3"/>
    </row>
    <row r="21" spans="1:37">
      <c r="A21" s="103" t="s">
        <v>15</v>
      </c>
      <c r="B21" s="103"/>
      <c r="C21" s="17" t="s">
        <v>133</v>
      </c>
      <c r="D21" s="17"/>
      <c r="E21" s="100">
        <v>9.8390000000000004</v>
      </c>
      <c r="F21" s="48">
        <v>10.859</v>
      </c>
      <c r="G21" s="48">
        <v>10.859</v>
      </c>
      <c r="H21" s="48">
        <v>10.859</v>
      </c>
      <c r="I21" s="48">
        <v>25.658999999999999</v>
      </c>
      <c r="J21" s="48">
        <v>25.658999999999999</v>
      </c>
      <c r="K21" s="48">
        <v>25.658999999999999</v>
      </c>
      <c r="L21" s="48">
        <v>4.1589999999999998</v>
      </c>
      <c r="M21" s="48">
        <v>4.1589999999999998</v>
      </c>
      <c r="N21" s="48">
        <v>4.1589999999999998</v>
      </c>
      <c r="O21" s="48">
        <v>1.02</v>
      </c>
      <c r="P21" s="48">
        <v>1.02</v>
      </c>
      <c r="Q21" s="48">
        <v>1.02</v>
      </c>
      <c r="AJ21" s="2"/>
      <c r="AK21" s="3"/>
    </row>
    <row r="22" spans="1:37" ht="12.75" customHeight="1">
      <c r="A22" s="123" t="s">
        <v>16</v>
      </c>
      <c r="B22" s="123"/>
      <c r="C22" s="126" t="s">
        <v>134</v>
      </c>
      <c r="D22" s="127"/>
      <c r="E22" s="101">
        <v>0</v>
      </c>
      <c r="F22" s="67">
        <v>0</v>
      </c>
      <c r="G22" s="67">
        <v>0</v>
      </c>
      <c r="H22" s="67">
        <v>0</v>
      </c>
      <c r="I22" s="45">
        <v>0</v>
      </c>
      <c r="J22" s="45">
        <v>0</v>
      </c>
      <c r="K22" s="45">
        <v>0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  <c r="AJ22" s="2"/>
      <c r="AK22" s="3"/>
    </row>
    <row r="23" spans="1:37">
      <c r="A23" s="103" t="s">
        <v>17</v>
      </c>
      <c r="B23" s="103"/>
      <c r="C23" s="17" t="s">
        <v>135</v>
      </c>
      <c r="D23" s="17"/>
      <c r="E23" s="100">
        <v>0</v>
      </c>
      <c r="F23" s="48">
        <v>0</v>
      </c>
      <c r="G23" s="48">
        <v>0</v>
      </c>
      <c r="H23" s="48">
        <v>0</v>
      </c>
      <c r="I23" s="45">
        <v>0</v>
      </c>
      <c r="J23" s="45">
        <v>0</v>
      </c>
      <c r="K23" s="45">
        <v>0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5">
        <v>0</v>
      </c>
      <c r="AJ23" s="2"/>
      <c r="AK23" s="3"/>
    </row>
    <row r="24" spans="1:37">
      <c r="A24" s="103" t="s">
        <v>18</v>
      </c>
      <c r="B24" s="103"/>
      <c r="C24" s="17" t="s">
        <v>136</v>
      </c>
      <c r="D24" s="17"/>
      <c r="E24" s="100">
        <v>169.68</v>
      </c>
      <c r="F24" s="48">
        <v>155.816</v>
      </c>
      <c r="G24" s="48">
        <v>145.65700000000001</v>
      </c>
      <c r="H24" s="48">
        <v>135.679</v>
      </c>
      <c r="I24" s="45">
        <v>137.47</v>
      </c>
      <c r="J24" s="45">
        <v>132.196</v>
      </c>
      <c r="K24" s="45">
        <v>122.333</v>
      </c>
      <c r="L24" s="45">
        <v>112.748</v>
      </c>
      <c r="M24" s="45">
        <v>115.36</v>
      </c>
      <c r="N24" s="45">
        <v>108.792</v>
      </c>
      <c r="O24" s="45">
        <v>116.245</v>
      </c>
      <c r="P24" s="45">
        <v>113.79</v>
      </c>
      <c r="Q24" s="45">
        <v>116.574</v>
      </c>
      <c r="AJ24" s="2"/>
      <c r="AK24" s="3"/>
    </row>
    <row r="25" spans="1:37">
      <c r="A25" s="103" t="s">
        <v>19</v>
      </c>
      <c r="B25" s="103"/>
      <c r="C25" s="17" t="s">
        <v>137</v>
      </c>
      <c r="D25" s="17"/>
      <c r="E25" s="100">
        <v>71.293999999999997</v>
      </c>
      <c r="F25" s="48">
        <v>64.653000000000006</v>
      </c>
      <c r="G25" s="48">
        <v>63.082999999999998</v>
      </c>
      <c r="H25" s="48">
        <v>100.58199999999999</v>
      </c>
      <c r="I25" s="45">
        <v>88.489000000000004</v>
      </c>
      <c r="J25" s="45">
        <v>106.777</v>
      </c>
      <c r="K25" s="45">
        <v>99.018000000000001</v>
      </c>
      <c r="L25" s="45">
        <v>92.793000000000006</v>
      </c>
      <c r="M25" s="45">
        <v>70.432000000000002</v>
      </c>
      <c r="N25" s="45">
        <v>71.834000000000003</v>
      </c>
      <c r="O25" s="45">
        <v>67.515000000000001</v>
      </c>
      <c r="P25" s="45">
        <v>64.596999999999994</v>
      </c>
      <c r="Q25" s="45">
        <v>45.207999999999998</v>
      </c>
      <c r="AJ25" s="2"/>
      <c r="AK25" s="3"/>
    </row>
    <row r="26" spans="1:37">
      <c r="A26" s="105" t="s">
        <v>20</v>
      </c>
      <c r="B26" s="106"/>
      <c r="C26" s="41" t="s">
        <v>138</v>
      </c>
      <c r="D26" s="20"/>
      <c r="E26" s="101">
        <v>0</v>
      </c>
      <c r="F26" s="67">
        <v>0</v>
      </c>
      <c r="G26" s="67">
        <v>0</v>
      </c>
      <c r="H26" s="67">
        <v>0</v>
      </c>
      <c r="I26" s="45">
        <v>0</v>
      </c>
      <c r="J26" s="45">
        <v>0</v>
      </c>
      <c r="K26" s="45">
        <v>0</v>
      </c>
      <c r="L26" s="45">
        <v>0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  <c r="AJ26" s="5"/>
      <c r="AK26" s="3"/>
    </row>
    <row r="27" spans="1:37">
      <c r="A27" s="103" t="s">
        <v>21</v>
      </c>
      <c r="B27" s="103"/>
      <c r="C27" s="17" t="s">
        <v>139</v>
      </c>
      <c r="D27" s="17"/>
      <c r="E27" s="100">
        <v>65.855000000000004</v>
      </c>
      <c r="F27" s="48">
        <v>32.606000000000002</v>
      </c>
      <c r="G27" s="48">
        <v>25.004000000000001</v>
      </c>
      <c r="H27" s="48">
        <v>13.388999999999999</v>
      </c>
      <c r="I27" s="48">
        <v>339.03899999999999</v>
      </c>
      <c r="J27" s="48">
        <v>31.169</v>
      </c>
      <c r="K27" s="48">
        <v>148.732</v>
      </c>
      <c r="L27" s="48">
        <v>20.384</v>
      </c>
      <c r="M27" s="48">
        <v>340.81900000000002</v>
      </c>
      <c r="N27" s="48">
        <v>299.64800000000002</v>
      </c>
      <c r="O27" s="48">
        <v>276.50099999999998</v>
      </c>
      <c r="P27" s="48">
        <v>339.08100000000002</v>
      </c>
      <c r="Q27" s="48">
        <v>391.226</v>
      </c>
      <c r="AJ27" s="2"/>
      <c r="AK27" s="3"/>
    </row>
    <row r="28" spans="1:37">
      <c r="A28" s="103" t="s">
        <v>22</v>
      </c>
      <c r="B28" s="103"/>
      <c r="C28" s="17" t="s">
        <v>140</v>
      </c>
      <c r="D28" s="17"/>
      <c r="E28" s="100">
        <v>690.53499999999997</v>
      </c>
      <c r="F28" s="48">
        <v>323.15600000000001</v>
      </c>
      <c r="G28" s="48">
        <v>418.59399999999999</v>
      </c>
      <c r="H28" s="48">
        <v>372.50200000000001</v>
      </c>
      <c r="I28" s="45">
        <v>377.98500000000001</v>
      </c>
      <c r="J28" s="45">
        <v>330.67</v>
      </c>
      <c r="K28" s="45">
        <v>299.77</v>
      </c>
      <c r="L28" s="45">
        <v>295.77800000000002</v>
      </c>
      <c r="M28" s="45">
        <v>98.396000000000001</v>
      </c>
      <c r="N28" s="45">
        <v>95.912000000000006</v>
      </c>
      <c r="O28" s="45">
        <v>162.97399999999999</v>
      </c>
      <c r="P28" s="45">
        <v>149.977</v>
      </c>
      <c r="Q28" s="45">
        <v>115.208</v>
      </c>
      <c r="AJ28" s="2"/>
      <c r="AK28" s="3"/>
    </row>
    <row r="29" spans="1:37">
      <c r="A29" s="107" t="s">
        <v>24</v>
      </c>
      <c r="B29" s="107"/>
      <c r="C29" s="60" t="s">
        <v>141</v>
      </c>
      <c r="D29" s="60"/>
      <c r="E29" s="49">
        <v>0</v>
      </c>
      <c r="F29" s="49">
        <v>0</v>
      </c>
      <c r="G29" s="49">
        <v>0</v>
      </c>
      <c r="H29" s="49">
        <v>0</v>
      </c>
      <c r="I29" s="49">
        <v>0</v>
      </c>
      <c r="J29" s="49">
        <v>0</v>
      </c>
      <c r="K29" s="49">
        <v>0</v>
      </c>
      <c r="L29" s="49">
        <v>0</v>
      </c>
      <c r="M29" s="49">
        <v>0</v>
      </c>
      <c r="N29" s="49">
        <v>0</v>
      </c>
      <c r="O29" s="49">
        <v>0</v>
      </c>
      <c r="P29" s="49">
        <v>0</v>
      </c>
      <c r="Q29" s="49">
        <v>0</v>
      </c>
      <c r="AJ29" s="6"/>
      <c r="AK29" s="3"/>
    </row>
    <row r="30" spans="1:37">
      <c r="A30" s="61" t="s">
        <v>42</v>
      </c>
      <c r="B30" s="61"/>
      <c r="C30" s="112" t="s">
        <v>159</v>
      </c>
      <c r="D30" s="61"/>
      <c r="E30" s="68">
        <f>E31+E32+E37+E38+E39+E40+E41+E42+E43</f>
        <v>3740.1419999999994</v>
      </c>
      <c r="F30" s="68">
        <f t="shared" ref="F30:I30" si="5">F31+F32+F37+F38+F39+F40+F41+F42+F43</f>
        <v>3523.8679999999995</v>
      </c>
      <c r="G30" s="68">
        <f t="shared" si="5"/>
        <v>2790.7430000000004</v>
      </c>
      <c r="H30" s="68">
        <f t="shared" si="5"/>
        <v>3012.1089999999999</v>
      </c>
      <c r="I30" s="68">
        <f t="shared" si="5"/>
        <v>3646.375</v>
      </c>
      <c r="J30" s="68">
        <f t="shared" ref="J30" si="6">J31+J32+J37+J38+J39+J40+J41+J42+J43</f>
        <v>3901.6080000000002</v>
      </c>
      <c r="K30" s="68">
        <f t="shared" ref="K30" si="7">K31+K32+K37+K38+K39+K40+K41+K42+K43</f>
        <v>3604.6779999999999</v>
      </c>
      <c r="L30" s="68">
        <f t="shared" ref="L30:M30" si="8">L31+L32+L37+L38+L39+L40+L41+L42+L43</f>
        <v>3690.0990000000002</v>
      </c>
      <c r="M30" s="68">
        <f t="shared" si="8"/>
        <v>3535.8180000000002</v>
      </c>
      <c r="N30" s="68">
        <f t="shared" ref="N30:O30" si="9">N31+N32+N37+N38+N39+N40+N41+N42+N43</f>
        <v>4006.4810000000002</v>
      </c>
      <c r="O30" s="68">
        <f t="shared" si="9"/>
        <v>3284.4450000000002</v>
      </c>
      <c r="P30" s="68">
        <f t="shared" ref="P30:Q30" si="10">P31+P32+P37+P38+P39+P40+P41+P42+P43</f>
        <v>3934.866</v>
      </c>
      <c r="Q30" s="68">
        <f t="shared" si="10"/>
        <v>4542.3230000000003</v>
      </c>
    </row>
    <row r="31" spans="1:37">
      <c r="A31" s="103" t="s">
        <v>25</v>
      </c>
      <c r="B31" s="103"/>
      <c r="C31" s="21" t="s">
        <v>143</v>
      </c>
      <c r="D31" s="21"/>
      <c r="E31" s="48">
        <v>0</v>
      </c>
      <c r="F31" s="48">
        <v>0</v>
      </c>
      <c r="G31" s="48">
        <v>7.4999999999999997E-2</v>
      </c>
      <c r="H31" s="48">
        <v>7.2999999999999995E-2</v>
      </c>
      <c r="I31" s="45">
        <v>0</v>
      </c>
      <c r="J31" s="45">
        <v>0</v>
      </c>
      <c r="K31" s="45">
        <v>0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</row>
    <row r="32" spans="1:37">
      <c r="A32" s="103" t="s">
        <v>26</v>
      </c>
      <c r="B32" s="103"/>
      <c r="C32" s="17" t="s">
        <v>144</v>
      </c>
      <c r="D32" s="17"/>
      <c r="E32" s="48">
        <v>99.405000000000001</v>
      </c>
      <c r="F32" s="48">
        <v>729.56</v>
      </c>
      <c r="G32" s="48">
        <v>62.567</v>
      </c>
      <c r="H32" s="48">
        <v>56.569999999999993</v>
      </c>
      <c r="I32" s="45">
        <v>51.625</v>
      </c>
      <c r="J32" s="45">
        <v>40.510000000000005</v>
      </c>
      <c r="K32" s="45">
        <f t="shared" ref="K32:P32" si="11">K33+K34+K35+K36</f>
        <v>43.778000000000006</v>
      </c>
      <c r="L32" s="45">
        <f t="shared" si="11"/>
        <v>35.789000000000001</v>
      </c>
      <c r="M32" s="45">
        <f t="shared" si="11"/>
        <v>27.047999999999998</v>
      </c>
      <c r="N32" s="45">
        <f t="shared" si="11"/>
        <v>19.010000000000002</v>
      </c>
      <c r="O32" s="45">
        <f t="shared" si="11"/>
        <v>13.771000000000001</v>
      </c>
      <c r="P32" s="45">
        <f t="shared" si="11"/>
        <v>14.962</v>
      </c>
      <c r="Q32" s="45">
        <f t="shared" ref="Q32" si="12">Q33+Q34+Q35+Q36</f>
        <v>14.962</v>
      </c>
    </row>
    <row r="33" spans="1:17" s="4" customFormat="1">
      <c r="A33" s="124"/>
      <c r="B33" s="103" t="s">
        <v>27</v>
      </c>
      <c r="C33" s="118"/>
      <c r="D33" s="18" t="s">
        <v>125</v>
      </c>
      <c r="E33" s="49">
        <v>93.912000000000006</v>
      </c>
      <c r="F33" s="49">
        <v>65.180000000000007</v>
      </c>
      <c r="G33" s="49">
        <v>58.664000000000001</v>
      </c>
      <c r="H33" s="49">
        <v>53.48</v>
      </c>
      <c r="I33" s="45">
        <v>49.360999999999997</v>
      </c>
      <c r="J33" s="45">
        <v>39.084000000000003</v>
      </c>
      <c r="K33" s="45">
        <v>43.203000000000003</v>
      </c>
      <c r="L33" s="45">
        <v>35.789000000000001</v>
      </c>
      <c r="M33" s="45">
        <v>27.047999999999998</v>
      </c>
      <c r="N33" s="45">
        <v>19.010000000000002</v>
      </c>
      <c r="O33" s="45">
        <v>13.771000000000001</v>
      </c>
      <c r="P33" s="45">
        <v>14.962</v>
      </c>
      <c r="Q33" s="45">
        <v>14.962</v>
      </c>
    </row>
    <row r="34" spans="1:17" s="4" customFormat="1">
      <c r="A34" s="124"/>
      <c r="B34" s="102" t="s">
        <v>28</v>
      </c>
      <c r="C34" s="119"/>
      <c r="D34" s="19" t="s">
        <v>145</v>
      </c>
      <c r="E34" s="49">
        <v>5.4930000000000003</v>
      </c>
      <c r="F34" s="49">
        <v>4.7039999999999997</v>
      </c>
      <c r="G34" s="49">
        <v>3.903</v>
      </c>
      <c r="H34" s="49">
        <v>3.09</v>
      </c>
      <c r="I34" s="45">
        <v>2.2639999999999998</v>
      </c>
      <c r="J34" s="45">
        <v>1.4259999999999999</v>
      </c>
      <c r="K34" s="45">
        <v>0.57499999999999996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</row>
    <row r="35" spans="1:17" s="4" customFormat="1">
      <c r="A35" s="124"/>
      <c r="B35" s="102" t="s">
        <v>29</v>
      </c>
      <c r="C35" s="119"/>
      <c r="D35" s="19" t="s">
        <v>146</v>
      </c>
      <c r="E35" s="49">
        <v>0</v>
      </c>
      <c r="F35" s="49">
        <v>0</v>
      </c>
      <c r="G35" s="49">
        <v>0</v>
      </c>
      <c r="H35" s="49">
        <v>0</v>
      </c>
      <c r="I35" s="45">
        <v>0</v>
      </c>
      <c r="J35" s="45">
        <v>0</v>
      </c>
      <c r="K35" s="45">
        <v>0</v>
      </c>
      <c r="L35" s="45">
        <v>0</v>
      </c>
      <c r="M35" s="45">
        <v>0</v>
      </c>
      <c r="N35" s="45">
        <v>0</v>
      </c>
      <c r="O35" s="45">
        <v>0</v>
      </c>
      <c r="P35" s="45">
        <v>0</v>
      </c>
      <c r="Q35" s="45">
        <v>0</v>
      </c>
    </row>
    <row r="36" spans="1:17">
      <c r="A36" s="124"/>
      <c r="B36" s="102" t="s">
        <v>30</v>
      </c>
      <c r="C36" s="120"/>
      <c r="D36" s="19" t="s">
        <v>147</v>
      </c>
      <c r="E36" s="49">
        <v>0</v>
      </c>
      <c r="F36" s="49">
        <v>659.67600000000004</v>
      </c>
      <c r="G36" s="49">
        <v>0</v>
      </c>
      <c r="H36" s="49">
        <v>0</v>
      </c>
      <c r="I36" s="45">
        <v>0</v>
      </c>
      <c r="J36" s="45">
        <v>0</v>
      </c>
      <c r="K36" s="45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</row>
    <row r="37" spans="1:17">
      <c r="A37" s="103" t="s">
        <v>31</v>
      </c>
      <c r="B37" s="103"/>
      <c r="C37" s="17" t="s">
        <v>148</v>
      </c>
      <c r="D37" s="17"/>
      <c r="E37" s="48">
        <v>0</v>
      </c>
      <c r="F37" s="48">
        <v>0</v>
      </c>
      <c r="G37" s="48">
        <v>0</v>
      </c>
      <c r="H37" s="48">
        <v>0</v>
      </c>
      <c r="I37" s="45">
        <v>0</v>
      </c>
      <c r="J37" s="45">
        <v>0</v>
      </c>
      <c r="K37" s="45">
        <v>0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</row>
    <row r="38" spans="1:17">
      <c r="A38" s="103" t="s">
        <v>17</v>
      </c>
      <c r="B38" s="103"/>
      <c r="C38" s="17" t="s">
        <v>135</v>
      </c>
      <c r="D38" s="17"/>
      <c r="E38" s="48">
        <v>0</v>
      </c>
      <c r="F38" s="48">
        <v>0</v>
      </c>
      <c r="G38" s="48">
        <v>0</v>
      </c>
      <c r="H38" s="48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</row>
    <row r="39" spans="1:17">
      <c r="A39" s="103" t="s">
        <v>32</v>
      </c>
      <c r="B39" s="103"/>
      <c r="C39" s="17" t="s">
        <v>149</v>
      </c>
      <c r="D39" s="17"/>
      <c r="E39" s="48">
        <v>75.988</v>
      </c>
      <c r="F39" s="48">
        <v>74.372</v>
      </c>
      <c r="G39" s="48">
        <v>84.582999999999998</v>
      </c>
      <c r="H39" s="48">
        <v>37.914999999999999</v>
      </c>
      <c r="I39" s="48">
        <v>117.428</v>
      </c>
      <c r="J39" s="48">
        <v>93.617999999999995</v>
      </c>
      <c r="K39" s="45">
        <v>152.62799999999999</v>
      </c>
      <c r="L39" s="45">
        <v>89.543000000000006</v>
      </c>
      <c r="M39" s="45">
        <v>188.11799999999999</v>
      </c>
      <c r="N39" s="45">
        <v>183.232</v>
      </c>
      <c r="O39" s="45">
        <v>102.824</v>
      </c>
      <c r="P39" s="45">
        <v>291.45400000000001</v>
      </c>
      <c r="Q39" s="45">
        <v>198.13200000000001</v>
      </c>
    </row>
    <row r="40" spans="1:17">
      <c r="A40" s="103" t="s">
        <v>33</v>
      </c>
      <c r="B40" s="103"/>
      <c r="C40" s="17" t="s">
        <v>150</v>
      </c>
      <c r="D40" s="17"/>
      <c r="E40" s="48">
        <v>74.968999999999994</v>
      </c>
      <c r="F40" s="48">
        <v>69.319999999999993</v>
      </c>
      <c r="G40" s="48">
        <v>70.442999999999998</v>
      </c>
      <c r="H40" s="48">
        <v>55.295000000000002</v>
      </c>
      <c r="I40" s="48">
        <v>182.15799999999999</v>
      </c>
      <c r="J40" s="48">
        <v>118.982</v>
      </c>
      <c r="K40" s="48">
        <v>137.11199999999999</v>
      </c>
      <c r="L40" s="48">
        <v>68.05</v>
      </c>
      <c r="M40" s="48">
        <v>136.1</v>
      </c>
      <c r="N40" s="48">
        <v>40.398000000000003</v>
      </c>
      <c r="O40" s="48">
        <v>157.804</v>
      </c>
      <c r="P40" s="48">
        <v>135.68799999999999</v>
      </c>
      <c r="Q40" s="48">
        <v>53.15</v>
      </c>
    </row>
    <row r="41" spans="1:17">
      <c r="A41" s="103" t="s">
        <v>30</v>
      </c>
      <c r="B41" s="103"/>
      <c r="C41" s="17" t="s">
        <v>147</v>
      </c>
      <c r="D41" s="17"/>
      <c r="E41" s="48">
        <v>141.65799999999999</v>
      </c>
      <c r="F41" s="48">
        <v>139.91399999999999</v>
      </c>
      <c r="G41" s="48">
        <v>76.8</v>
      </c>
      <c r="H41" s="48">
        <v>93.921999999999997</v>
      </c>
      <c r="I41" s="45">
        <v>110.79600000000001</v>
      </c>
      <c r="J41" s="45">
        <v>1340.519</v>
      </c>
      <c r="K41" s="45">
        <v>120.449</v>
      </c>
      <c r="L41" s="45">
        <v>87.539000000000001</v>
      </c>
      <c r="M41" s="45">
        <v>90.162999999999997</v>
      </c>
      <c r="N41" s="45">
        <v>1514.28</v>
      </c>
      <c r="O41" s="45">
        <v>62.497</v>
      </c>
      <c r="P41" s="45">
        <v>44.05</v>
      </c>
      <c r="Q41" s="45">
        <v>36.206000000000003</v>
      </c>
    </row>
    <row r="42" spans="1:17">
      <c r="A42" s="103" t="s">
        <v>34</v>
      </c>
      <c r="B42" s="103"/>
      <c r="C42" s="17" t="s">
        <v>151</v>
      </c>
      <c r="D42" s="17"/>
      <c r="E42" s="48">
        <v>42.98</v>
      </c>
      <c r="F42" s="48">
        <v>55.981999999999999</v>
      </c>
      <c r="G42" s="48">
        <v>55.981999999999999</v>
      </c>
      <c r="H42" s="48">
        <v>55.981999999999999</v>
      </c>
      <c r="I42" s="45">
        <v>55.981999999999999</v>
      </c>
      <c r="J42" s="45">
        <v>55.981999999999999</v>
      </c>
      <c r="K42" s="45">
        <v>55.981999999999999</v>
      </c>
      <c r="L42" s="45">
        <v>55.981999999999999</v>
      </c>
      <c r="M42" s="45">
        <v>55.981999999999999</v>
      </c>
      <c r="N42" s="45">
        <v>26.501999999999999</v>
      </c>
      <c r="O42" s="45">
        <v>26.501999999999999</v>
      </c>
      <c r="P42" s="45">
        <v>26.501999999999999</v>
      </c>
      <c r="Q42" s="45">
        <v>26.501999999999999</v>
      </c>
    </row>
    <row r="43" spans="1:17">
      <c r="A43" s="122" t="s">
        <v>35</v>
      </c>
      <c r="B43" s="122"/>
      <c r="C43" s="56" t="s">
        <v>152</v>
      </c>
      <c r="D43" s="57"/>
      <c r="E43" s="48">
        <v>3305.1419999999994</v>
      </c>
      <c r="F43" s="48">
        <v>2454.7199999999998</v>
      </c>
      <c r="G43" s="48">
        <v>2440.2930000000001</v>
      </c>
      <c r="H43" s="48">
        <v>2712.3519999999999</v>
      </c>
      <c r="I43" s="45">
        <v>3128.386</v>
      </c>
      <c r="J43" s="45">
        <v>2251.9970000000003</v>
      </c>
      <c r="K43" s="45">
        <f t="shared" ref="K43:P43" si="13">K44+K45+K46+K47+K48+K49</f>
        <v>3094.7289999999998</v>
      </c>
      <c r="L43" s="45">
        <f t="shared" si="13"/>
        <v>3353.1959999999999</v>
      </c>
      <c r="M43" s="45">
        <f t="shared" si="13"/>
        <v>3038.4070000000002</v>
      </c>
      <c r="N43" s="45">
        <f t="shared" si="13"/>
        <v>2223.0590000000002</v>
      </c>
      <c r="O43" s="45">
        <f t="shared" si="13"/>
        <v>2921.047</v>
      </c>
      <c r="P43" s="45">
        <f t="shared" si="13"/>
        <v>3422.21</v>
      </c>
      <c r="Q43" s="45">
        <f t="shared" ref="Q43" si="14">Q44+Q45+Q46+Q47+Q48+Q49</f>
        <v>4213.3710000000001</v>
      </c>
    </row>
    <row r="44" spans="1:17">
      <c r="A44" s="124"/>
      <c r="B44" s="107" t="s">
        <v>36</v>
      </c>
      <c r="C44" s="115"/>
      <c r="D44" s="22" t="s">
        <v>153</v>
      </c>
      <c r="E44" s="48">
        <v>2969.9609999999998</v>
      </c>
      <c r="F44" s="48">
        <v>2668.5590000000002</v>
      </c>
      <c r="G44" s="48">
        <v>2748.5590000000002</v>
      </c>
      <c r="H44" s="48">
        <v>2798.5590000000002</v>
      </c>
      <c r="I44" s="45">
        <v>2798.5590000000002</v>
      </c>
      <c r="J44" s="45">
        <v>2798.5590000000002</v>
      </c>
      <c r="K44" s="45">
        <v>3418.5590000000002</v>
      </c>
      <c r="L44" s="45">
        <v>3458.5590000000002</v>
      </c>
      <c r="M44" s="45">
        <v>2965.5590000000002</v>
      </c>
      <c r="N44" s="45">
        <v>2868.0590000000002</v>
      </c>
      <c r="O44" s="45">
        <v>2918.0590000000002</v>
      </c>
      <c r="P44" s="45">
        <v>2918.0590000000002</v>
      </c>
      <c r="Q44" s="45">
        <v>2918.0590000000002</v>
      </c>
    </row>
    <row r="45" spans="1:17">
      <c r="A45" s="124"/>
      <c r="B45" s="107" t="s">
        <v>37</v>
      </c>
      <c r="C45" s="116"/>
      <c r="D45" s="22" t="s">
        <v>154</v>
      </c>
      <c r="E45" s="48">
        <v>0</v>
      </c>
      <c r="F45" s="48">
        <v>0</v>
      </c>
      <c r="G45" s="48">
        <v>0</v>
      </c>
      <c r="H45" s="48">
        <v>0</v>
      </c>
      <c r="I45" s="45">
        <v>0</v>
      </c>
      <c r="J45" s="45">
        <v>0</v>
      </c>
      <c r="K45" s="45">
        <v>0</v>
      </c>
      <c r="L45" s="45">
        <v>30</v>
      </c>
      <c r="M45" s="45">
        <v>30</v>
      </c>
      <c r="N45" s="45">
        <v>30</v>
      </c>
      <c r="O45" s="45">
        <v>30</v>
      </c>
      <c r="P45" s="45">
        <v>30</v>
      </c>
      <c r="Q45" s="45">
        <v>30</v>
      </c>
    </row>
    <row r="46" spans="1:17">
      <c r="A46" s="124"/>
      <c r="B46" s="107" t="s">
        <v>38</v>
      </c>
      <c r="C46" s="116"/>
      <c r="D46" s="22" t="s">
        <v>155</v>
      </c>
      <c r="E46" s="48">
        <v>0</v>
      </c>
      <c r="F46" s="48">
        <v>0</v>
      </c>
      <c r="G46" s="48">
        <v>0</v>
      </c>
      <c r="H46" s="48">
        <v>0</v>
      </c>
      <c r="I46" s="45">
        <v>0</v>
      </c>
      <c r="J46" s="45">
        <v>0</v>
      </c>
      <c r="K46" s="45">
        <v>0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</row>
    <row r="47" spans="1:17">
      <c r="A47" s="124"/>
      <c r="B47" s="107" t="s">
        <v>39</v>
      </c>
      <c r="C47" s="116"/>
      <c r="D47" s="22" t="s">
        <v>156</v>
      </c>
      <c r="E47" s="48">
        <v>0.1</v>
      </c>
      <c r="F47" s="48">
        <v>0.1</v>
      </c>
      <c r="G47" s="48">
        <v>0.1</v>
      </c>
      <c r="H47" s="48">
        <v>0.1</v>
      </c>
      <c r="I47" s="45">
        <v>0.1</v>
      </c>
      <c r="J47" s="45">
        <v>0.1</v>
      </c>
      <c r="K47" s="45">
        <v>0.1</v>
      </c>
      <c r="L47" s="45">
        <v>0.1</v>
      </c>
      <c r="M47" s="45">
        <v>0.1</v>
      </c>
      <c r="N47" s="45">
        <v>0.1</v>
      </c>
      <c r="O47" s="45">
        <v>0.1</v>
      </c>
      <c r="P47" s="45">
        <v>0.1</v>
      </c>
      <c r="Q47" s="45">
        <v>0.1</v>
      </c>
    </row>
    <row r="48" spans="1:17">
      <c r="A48" s="124"/>
      <c r="B48" s="107" t="s">
        <v>40</v>
      </c>
      <c r="C48" s="116"/>
      <c r="D48" s="22" t="s">
        <v>157</v>
      </c>
      <c r="E48" s="48">
        <v>-182.59700000000001</v>
      </c>
      <c r="F48" s="48">
        <v>-598.35699999999997</v>
      </c>
      <c r="G48" s="48">
        <v>-598.35699999999997</v>
      </c>
      <c r="H48" s="48">
        <v>-598.35699999999997</v>
      </c>
      <c r="I48" s="48">
        <v>-598.35699999999997</v>
      </c>
      <c r="J48" s="48">
        <v>-935.47199999999998</v>
      </c>
      <c r="K48" s="48">
        <v>-1059.9190000000001</v>
      </c>
      <c r="L48" s="48">
        <v>-1059.9179999999999</v>
      </c>
      <c r="M48" s="48">
        <v>-1437.3820000000001</v>
      </c>
      <c r="N48" s="48">
        <v>-1404.999</v>
      </c>
      <c r="O48" s="48">
        <v>-1529.999</v>
      </c>
      <c r="P48" s="48">
        <v>-1529.999</v>
      </c>
      <c r="Q48" s="48">
        <v>-1522.0229999999999</v>
      </c>
    </row>
    <row r="49" spans="1:17">
      <c r="A49" s="124"/>
      <c r="B49" s="103" t="s">
        <v>41</v>
      </c>
      <c r="C49" s="116"/>
      <c r="D49" s="23" t="s">
        <v>158</v>
      </c>
      <c r="E49" s="48">
        <v>517.678</v>
      </c>
      <c r="F49" s="48">
        <v>384.41800000000001</v>
      </c>
      <c r="G49" s="48">
        <v>289.99099999999999</v>
      </c>
      <c r="H49" s="48">
        <v>512.04999999999995</v>
      </c>
      <c r="I49" s="48">
        <v>928.08399999999995</v>
      </c>
      <c r="J49" s="48">
        <v>388.81</v>
      </c>
      <c r="K49" s="48">
        <v>735.98900000000003</v>
      </c>
      <c r="L49" s="48">
        <v>924.45500000000004</v>
      </c>
      <c r="M49" s="48">
        <v>1480.13</v>
      </c>
      <c r="N49" s="48">
        <v>729.899</v>
      </c>
      <c r="O49" s="48">
        <v>1502.8869999999999</v>
      </c>
      <c r="P49" s="48">
        <v>2004.05</v>
      </c>
      <c r="Q49" s="48">
        <v>2787.2350000000001</v>
      </c>
    </row>
    <row r="50" spans="1:17">
      <c r="A50" s="62" t="s">
        <v>102</v>
      </c>
      <c r="B50" s="62"/>
      <c r="C50" s="94" t="s">
        <v>162</v>
      </c>
      <c r="D50" s="62"/>
      <c r="E50" s="69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1"/>
    </row>
    <row r="51" spans="1:17" ht="24" customHeight="1">
      <c r="A51" s="121" t="s">
        <v>103</v>
      </c>
      <c r="B51" s="121"/>
      <c r="C51" s="117" t="s">
        <v>161</v>
      </c>
      <c r="D51" s="117"/>
      <c r="E51" s="98">
        <v>2819.5070000000001</v>
      </c>
      <c r="F51" s="98">
        <v>1172.164</v>
      </c>
      <c r="G51" s="98">
        <v>967.62</v>
      </c>
      <c r="H51" s="98">
        <v>991.57500000000005</v>
      </c>
      <c r="I51" s="63">
        <v>995.14700000000005</v>
      </c>
      <c r="J51" s="64">
        <v>1300.152</v>
      </c>
      <c r="K51" s="64">
        <v>1439.521</v>
      </c>
      <c r="L51" s="64">
        <v>1317.1369999999999</v>
      </c>
      <c r="M51" s="63">
        <v>1946.558</v>
      </c>
      <c r="N51" s="63">
        <v>2631.34</v>
      </c>
      <c r="O51" s="63">
        <v>3322.5509999999999</v>
      </c>
      <c r="P51" s="63">
        <v>3395.145</v>
      </c>
      <c r="Q51" s="63">
        <v>3613.8980000000001</v>
      </c>
    </row>
    <row r="52" spans="1:17">
      <c r="B52" s="1" t="s">
        <v>92</v>
      </c>
      <c r="D52" s="1" t="s">
        <v>92</v>
      </c>
    </row>
  </sheetData>
  <mergeCells count="25">
    <mergeCell ref="A5:B5"/>
    <mergeCell ref="C7:C10"/>
    <mergeCell ref="C3:D3"/>
    <mergeCell ref="A3:B3"/>
    <mergeCell ref="A7:A10"/>
    <mergeCell ref="A1:B1"/>
    <mergeCell ref="A4:B4"/>
    <mergeCell ref="A2:B2"/>
    <mergeCell ref="C1:D1"/>
    <mergeCell ref="C2:D2"/>
    <mergeCell ref="C4:D4"/>
    <mergeCell ref="C44:C49"/>
    <mergeCell ref="C51:D51"/>
    <mergeCell ref="C12:C15"/>
    <mergeCell ref="A51:B51"/>
    <mergeCell ref="A16:B16"/>
    <mergeCell ref="A22:B22"/>
    <mergeCell ref="A12:A15"/>
    <mergeCell ref="A17:A18"/>
    <mergeCell ref="A44:A49"/>
    <mergeCell ref="A43:B43"/>
    <mergeCell ref="A33:A36"/>
    <mergeCell ref="C17:C18"/>
    <mergeCell ref="C22:D22"/>
    <mergeCell ref="C33:C36"/>
  </mergeCells>
  <phoneticPr fontId="0" type="noConversion"/>
  <pageMargins left="0.92" right="0.26" top="0.67" bottom="0.62" header="0.5" footer="0.43"/>
  <pageSetup paperSize="9" scale="71" orientation="landscape" r:id="rId1"/>
  <headerFooter alignWithMargins="0">
    <oddFooter>&amp;R&amp;"Times New Roman,Regular"&amp;11 77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N52"/>
  <sheetViews>
    <sheetView zoomScaleNormal="100" workbookViewId="0">
      <selection activeCell="W34" sqref="W34"/>
    </sheetView>
  </sheetViews>
  <sheetFormatPr defaultRowHeight="12.75"/>
  <cols>
    <col min="1" max="1" width="1.5703125" style="1" customWidth="1"/>
    <col min="2" max="2" width="53.7109375" style="1" customWidth="1"/>
    <col min="3" max="3" width="1.5703125" style="1" customWidth="1"/>
    <col min="4" max="4" width="50.28515625" style="1" customWidth="1"/>
    <col min="5" max="12" width="8.5703125" style="1" hidden="1" customWidth="1"/>
    <col min="13" max="17" width="8.5703125" style="1" customWidth="1"/>
    <col min="18" max="38" width="9.140625" style="1"/>
    <col min="39" max="39" width="11" style="1" bestFit="1" customWidth="1"/>
    <col min="40" max="16384" width="9.140625" style="1"/>
  </cols>
  <sheetData>
    <row r="1" spans="1:40" ht="15">
      <c r="A1" s="1" t="s">
        <v>79</v>
      </c>
      <c r="C1" s="1" t="s">
        <v>199</v>
      </c>
      <c r="I1" s="9"/>
      <c r="J1" s="10"/>
      <c r="K1" s="10"/>
      <c r="L1" s="10"/>
      <c r="M1" s="10"/>
    </row>
    <row r="2" spans="1:40" ht="33" customHeight="1">
      <c r="A2" s="130" t="s">
        <v>114</v>
      </c>
      <c r="B2" s="130"/>
      <c r="C2" s="130" t="s">
        <v>198</v>
      </c>
      <c r="D2" s="130"/>
      <c r="E2" s="96"/>
      <c r="F2" s="96"/>
      <c r="G2" s="96"/>
      <c r="H2" s="96"/>
      <c r="I2" s="96"/>
      <c r="J2" s="96"/>
      <c r="K2" s="96"/>
      <c r="L2" s="96"/>
      <c r="M2" s="96"/>
    </row>
    <row r="3" spans="1:40" ht="12" customHeight="1">
      <c r="A3" s="133" t="s">
        <v>212</v>
      </c>
      <c r="B3" s="133"/>
      <c r="C3" s="131" t="s">
        <v>213</v>
      </c>
      <c r="D3" s="132"/>
      <c r="E3" s="72" t="s">
        <v>110</v>
      </c>
      <c r="F3" s="72" t="s">
        <v>111</v>
      </c>
      <c r="G3" s="72" t="s">
        <v>112</v>
      </c>
      <c r="H3" s="72" t="s">
        <v>113</v>
      </c>
      <c r="I3" s="73" t="s">
        <v>100</v>
      </c>
      <c r="J3" s="73" t="s">
        <v>101</v>
      </c>
      <c r="K3" s="73" t="s">
        <v>104</v>
      </c>
      <c r="L3" s="73" t="s">
        <v>106</v>
      </c>
      <c r="M3" s="73" t="s">
        <v>107</v>
      </c>
      <c r="N3" s="73" t="s">
        <v>109</v>
      </c>
      <c r="O3" s="73" t="s">
        <v>214</v>
      </c>
      <c r="P3" s="73" t="s">
        <v>216</v>
      </c>
      <c r="Q3" s="73" t="s">
        <v>217</v>
      </c>
    </row>
    <row r="4" spans="1:40" ht="12.75" customHeight="1">
      <c r="A4" s="108" t="s">
        <v>43</v>
      </c>
      <c r="B4" s="109"/>
      <c r="C4" s="24" t="s">
        <v>163</v>
      </c>
      <c r="D4" s="25"/>
      <c r="E4" s="91">
        <v>65.28</v>
      </c>
      <c r="F4" s="91">
        <v>7.7329999999999997</v>
      </c>
      <c r="G4" s="91">
        <v>16.385999999999999</v>
      </c>
      <c r="H4" s="91">
        <v>23.933</v>
      </c>
      <c r="I4" s="45">
        <v>29.867000000000001</v>
      </c>
      <c r="J4" s="45">
        <v>4.6899999999999995</v>
      </c>
      <c r="K4" s="45">
        <f t="shared" ref="K4:P4" si="0">K5+K6+K7+K8</f>
        <v>8.1639999999999997</v>
      </c>
      <c r="L4" s="45">
        <f t="shared" si="0"/>
        <v>10.663</v>
      </c>
      <c r="M4" s="45">
        <f t="shared" si="0"/>
        <v>14.23</v>
      </c>
      <c r="N4" s="45">
        <f t="shared" si="0"/>
        <v>1.452</v>
      </c>
      <c r="O4" s="45">
        <f t="shared" si="0"/>
        <v>4.766</v>
      </c>
      <c r="P4" s="45">
        <f t="shared" si="0"/>
        <v>7.3659999999999997</v>
      </c>
      <c r="Q4" s="45">
        <f t="shared" ref="Q4" si="1">Q5+Q6+Q7+Q8</f>
        <v>11.840999999999999</v>
      </c>
      <c r="AM4" s="2"/>
      <c r="AN4" s="3"/>
    </row>
    <row r="5" spans="1:40">
      <c r="A5" s="124"/>
      <c r="B5" s="103" t="s">
        <v>44</v>
      </c>
      <c r="C5" s="115"/>
      <c r="D5" s="17" t="s">
        <v>164</v>
      </c>
      <c r="E5" s="48">
        <v>23.085000000000001</v>
      </c>
      <c r="F5" s="48">
        <v>1.907</v>
      </c>
      <c r="G5" s="48">
        <v>3.7280000000000002</v>
      </c>
      <c r="H5" s="48">
        <v>5.9889999999999999</v>
      </c>
      <c r="I5" s="45">
        <v>7.7590000000000003</v>
      </c>
      <c r="J5" s="45">
        <v>2.3820000000000001</v>
      </c>
      <c r="K5" s="45">
        <v>3.5350000000000001</v>
      </c>
      <c r="L5" s="45">
        <v>4.452</v>
      </c>
      <c r="M5" s="45">
        <v>1.4239999999999999</v>
      </c>
      <c r="N5" s="45">
        <v>8.0000000000000002E-3</v>
      </c>
      <c r="O5" s="45">
        <v>0</v>
      </c>
      <c r="P5" s="45">
        <v>8.9999999999999993E-3</v>
      </c>
      <c r="Q5" s="45">
        <v>0.01</v>
      </c>
      <c r="R5" s="10"/>
      <c r="AM5" s="2"/>
      <c r="AN5" s="3"/>
    </row>
    <row r="6" spans="1:40">
      <c r="A6" s="124"/>
      <c r="B6" s="103" t="s">
        <v>45</v>
      </c>
      <c r="C6" s="116"/>
      <c r="D6" s="17" t="s">
        <v>165</v>
      </c>
      <c r="E6" s="48">
        <v>1.5860000000000001</v>
      </c>
      <c r="F6" s="48">
        <v>0</v>
      </c>
      <c r="G6" s="48">
        <v>0</v>
      </c>
      <c r="H6" s="48">
        <v>0</v>
      </c>
      <c r="I6" s="45">
        <v>0</v>
      </c>
      <c r="J6" s="45">
        <v>0</v>
      </c>
      <c r="K6" s="45">
        <v>0</v>
      </c>
      <c r="L6" s="45">
        <v>0</v>
      </c>
      <c r="M6" s="45">
        <v>4.92</v>
      </c>
      <c r="N6" s="45">
        <v>0</v>
      </c>
      <c r="O6" s="45">
        <v>2.1160000000000001</v>
      </c>
      <c r="P6" s="45">
        <v>2.1429999999999998</v>
      </c>
      <c r="Q6" s="45">
        <v>4.2549999999999999</v>
      </c>
      <c r="AM6" s="2"/>
      <c r="AN6" s="3"/>
    </row>
    <row r="7" spans="1:40">
      <c r="A7" s="124"/>
      <c r="B7" s="103" t="s">
        <v>46</v>
      </c>
      <c r="C7" s="116"/>
      <c r="D7" s="17" t="s">
        <v>166</v>
      </c>
      <c r="E7" s="48">
        <v>0</v>
      </c>
      <c r="F7" s="48">
        <v>0</v>
      </c>
      <c r="G7" s="48">
        <v>0</v>
      </c>
      <c r="H7" s="48">
        <v>0</v>
      </c>
      <c r="I7" s="45">
        <v>0</v>
      </c>
      <c r="J7" s="45">
        <v>0</v>
      </c>
      <c r="K7" s="45">
        <v>0</v>
      </c>
      <c r="L7" s="45">
        <v>0</v>
      </c>
      <c r="M7" s="45">
        <v>0</v>
      </c>
      <c r="N7" s="45">
        <v>0</v>
      </c>
      <c r="O7" s="45">
        <v>0</v>
      </c>
      <c r="P7" s="45">
        <v>0</v>
      </c>
      <c r="Q7" s="45">
        <v>0</v>
      </c>
      <c r="AM7" s="2"/>
      <c r="AN7" s="3"/>
    </row>
    <row r="8" spans="1:40">
      <c r="A8" s="124"/>
      <c r="B8" s="103" t="s">
        <v>47</v>
      </c>
      <c r="C8" s="125"/>
      <c r="D8" s="17" t="s">
        <v>167</v>
      </c>
      <c r="E8" s="48">
        <v>40.609000000000002</v>
      </c>
      <c r="F8" s="48">
        <v>5.8259999999999996</v>
      </c>
      <c r="G8" s="48">
        <v>12.657999999999999</v>
      </c>
      <c r="H8" s="48">
        <v>17.943999999999999</v>
      </c>
      <c r="I8" s="45">
        <v>22.108000000000001</v>
      </c>
      <c r="J8" s="45">
        <v>2.3079999999999998</v>
      </c>
      <c r="K8" s="45">
        <v>4.6289999999999996</v>
      </c>
      <c r="L8" s="45">
        <v>6.2110000000000003</v>
      </c>
      <c r="M8" s="45">
        <v>7.8860000000000001</v>
      </c>
      <c r="N8" s="45">
        <v>1.444</v>
      </c>
      <c r="O8" s="45">
        <v>2.65</v>
      </c>
      <c r="P8" s="45">
        <v>5.2140000000000004</v>
      </c>
      <c r="Q8" s="45">
        <v>7.5759999999999996</v>
      </c>
      <c r="AM8" s="2"/>
      <c r="AN8" s="3"/>
    </row>
    <row r="9" spans="1:40">
      <c r="A9" s="103" t="s">
        <v>48</v>
      </c>
      <c r="B9" s="106"/>
      <c r="C9" s="18" t="s">
        <v>168</v>
      </c>
      <c r="D9" s="26"/>
      <c r="E9" s="74">
        <v>11.202999999999999</v>
      </c>
      <c r="F9" s="74">
        <v>2.984</v>
      </c>
      <c r="G9" s="74">
        <v>8.6189999999999998</v>
      </c>
      <c r="H9" s="74">
        <v>12.538</v>
      </c>
      <c r="I9" s="45">
        <v>15.782999999999999</v>
      </c>
      <c r="J9" s="45">
        <v>1.9620000000000002</v>
      </c>
      <c r="K9" s="45">
        <f t="shared" ref="K9:P9" si="2">K10+K11+K12+K13+K14</f>
        <v>4.2059999999999995</v>
      </c>
      <c r="L9" s="45">
        <f t="shared" si="2"/>
        <v>6.0180000000000007</v>
      </c>
      <c r="M9" s="45">
        <f t="shared" si="2"/>
        <v>7.593</v>
      </c>
      <c r="N9" s="45">
        <f t="shared" si="2"/>
        <v>1.4590000000000001</v>
      </c>
      <c r="O9" s="45">
        <f t="shared" si="2"/>
        <v>2.956</v>
      </c>
      <c r="P9" s="45">
        <f t="shared" si="2"/>
        <v>5.4889999999999999</v>
      </c>
      <c r="Q9" s="45">
        <f t="shared" ref="Q9" si="3">Q10+Q11+Q12+Q13+Q14</f>
        <v>7.7510000000000003</v>
      </c>
      <c r="AM9" s="2"/>
      <c r="AN9" s="3"/>
    </row>
    <row r="10" spans="1:40" s="4" customFormat="1">
      <c r="A10" s="124"/>
      <c r="B10" s="103" t="s">
        <v>49</v>
      </c>
      <c r="C10" s="118"/>
      <c r="D10" s="18" t="s">
        <v>169</v>
      </c>
      <c r="E10" s="49">
        <v>0</v>
      </c>
      <c r="F10" s="49">
        <v>0</v>
      </c>
      <c r="G10" s="49">
        <v>0</v>
      </c>
      <c r="H10" s="49">
        <v>0</v>
      </c>
      <c r="I10" s="46">
        <v>0</v>
      </c>
      <c r="J10" s="46">
        <v>0</v>
      </c>
      <c r="K10" s="46">
        <v>0</v>
      </c>
      <c r="L10" s="46">
        <v>0</v>
      </c>
      <c r="M10" s="46">
        <v>0</v>
      </c>
      <c r="N10" s="46">
        <v>0</v>
      </c>
      <c r="O10" s="46">
        <v>0</v>
      </c>
      <c r="P10" s="46">
        <v>0</v>
      </c>
      <c r="Q10" s="46">
        <v>0</v>
      </c>
      <c r="AM10" s="2"/>
      <c r="AN10" s="3"/>
    </row>
    <row r="11" spans="1:40" s="4" customFormat="1">
      <c r="A11" s="124"/>
      <c r="B11" s="102" t="s">
        <v>50</v>
      </c>
      <c r="C11" s="119"/>
      <c r="D11" s="19" t="s">
        <v>170</v>
      </c>
      <c r="E11" s="49">
        <v>0</v>
      </c>
      <c r="F11" s="49">
        <v>0</v>
      </c>
      <c r="G11" s="49">
        <v>0</v>
      </c>
      <c r="H11" s="49">
        <v>0</v>
      </c>
      <c r="I11" s="46">
        <v>0</v>
      </c>
      <c r="J11" s="46">
        <v>0</v>
      </c>
      <c r="K11" s="46">
        <v>0</v>
      </c>
      <c r="L11" s="46">
        <v>0</v>
      </c>
      <c r="M11" s="46">
        <v>0</v>
      </c>
      <c r="N11" s="46">
        <v>0</v>
      </c>
      <c r="O11" s="46">
        <v>0</v>
      </c>
      <c r="P11" s="46">
        <v>0</v>
      </c>
      <c r="Q11" s="46">
        <v>0</v>
      </c>
      <c r="AM11" s="2"/>
      <c r="AN11" s="3"/>
    </row>
    <row r="12" spans="1:40" s="4" customFormat="1">
      <c r="A12" s="124"/>
      <c r="B12" s="103" t="s">
        <v>51</v>
      </c>
      <c r="C12" s="119"/>
      <c r="D12" s="17" t="s">
        <v>171</v>
      </c>
      <c r="E12" s="48">
        <v>0</v>
      </c>
      <c r="F12" s="48">
        <v>0</v>
      </c>
      <c r="G12" s="48">
        <v>0</v>
      </c>
      <c r="H12" s="48">
        <v>0</v>
      </c>
      <c r="I12" s="46">
        <v>0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6">
        <v>0</v>
      </c>
      <c r="AM12" s="2"/>
      <c r="AN12" s="3"/>
    </row>
    <row r="13" spans="1:40">
      <c r="A13" s="124"/>
      <c r="B13" s="103" t="s">
        <v>52</v>
      </c>
      <c r="C13" s="119"/>
      <c r="D13" s="17" t="s">
        <v>172</v>
      </c>
      <c r="E13" s="48">
        <v>0.33800000000000002</v>
      </c>
      <c r="F13" s="48">
        <v>0.76600000000000001</v>
      </c>
      <c r="G13" s="48">
        <v>1.663</v>
      </c>
      <c r="H13" s="48">
        <v>2.5590000000000002</v>
      </c>
      <c r="I13" s="45">
        <v>3.4550000000000001</v>
      </c>
      <c r="J13" s="45">
        <v>0.89600000000000002</v>
      </c>
      <c r="K13" s="45">
        <v>1.7929999999999999</v>
      </c>
      <c r="L13" s="45">
        <v>2.6890000000000001</v>
      </c>
      <c r="M13" s="45">
        <v>3.585</v>
      </c>
      <c r="N13" s="45">
        <v>0.89600000000000002</v>
      </c>
      <c r="O13" s="45">
        <v>1.7929999999999999</v>
      </c>
      <c r="P13" s="45">
        <v>2.6890000000000001</v>
      </c>
      <c r="Q13" s="45">
        <v>3.585</v>
      </c>
      <c r="AM13" s="2"/>
      <c r="AN13" s="3"/>
    </row>
    <row r="14" spans="1:40">
      <c r="A14" s="124"/>
      <c r="B14" s="103" t="s">
        <v>53</v>
      </c>
      <c r="C14" s="120"/>
      <c r="D14" s="17" t="s">
        <v>167</v>
      </c>
      <c r="E14" s="48">
        <v>10.865</v>
      </c>
      <c r="F14" s="48">
        <v>2.218</v>
      </c>
      <c r="G14" s="48">
        <v>6.9560000000000004</v>
      </c>
      <c r="H14" s="48">
        <v>9.9789999999999992</v>
      </c>
      <c r="I14" s="45">
        <v>12.327999999999999</v>
      </c>
      <c r="J14" s="45">
        <v>1.0660000000000001</v>
      </c>
      <c r="K14" s="45">
        <v>2.4129999999999998</v>
      </c>
      <c r="L14" s="45">
        <v>3.3290000000000002</v>
      </c>
      <c r="M14" s="45">
        <v>4.008</v>
      </c>
      <c r="N14" s="45">
        <v>0.56299999999999994</v>
      </c>
      <c r="O14" s="45">
        <v>1.163</v>
      </c>
      <c r="P14" s="45">
        <v>2.8</v>
      </c>
      <c r="Q14" s="45">
        <v>4.1660000000000004</v>
      </c>
      <c r="AM14" s="2"/>
      <c r="AN14" s="3"/>
    </row>
    <row r="15" spans="1:40" s="7" customFormat="1">
      <c r="A15" s="27" t="s">
        <v>54</v>
      </c>
      <c r="B15" s="27"/>
      <c r="C15" s="27" t="s">
        <v>173</v>
      </c>
      <c r="D15" s="27"/>
      <c r="E15" s="75">
        <v>54.076999999999998</v>
      </c>
      <c r="F15" s="75">
        <v>4.7489999999999997</v>
      </c>
      <c r="G15" s="75">
        <v>7.7669999999999995</v>
      </c>
      <c r="H15" s="75">
        <v>11.395</v>
      </c>
      <c r="I15" s="47">
        <v>14.084000000000001</v>
      </c>
      <c r="J15" s="47">
        <v>2.7279999999999993</v>
      </c>
      <c r="K15" s="47">
        <f t="shared" ref="K15:P15" si="4">K4-K9</f>
        <v>3.9580000000000002</v>
      </c>
      <c r="L15" s="47">
        <f t="shared" si="4"/>
        <v>4.6449999999999996</v>
      </c>
      <c r="M15" s="47">
        <f t="shared" si="4"/>
        <v>6.6370000000000005</v>
      </c>
      <c r="N15" s="47">
        <f t="shared" si="4"/>
        <v>-7.0000000000001172E-3</v>
      </c>
      <c r="O15" s="47">
        <f t="shared" si="4"/>
        <v>1.81</v>
      </c>
      <c r="P15" s="47">
        <f t="shared" si="4"/>
        <v>1.8769999999999998</v>
      </c>
      <c r="Q15" s="47">
        <f t="shared" ref="Q15" si="5">Q4-Q9</f>
        <v>4.089999999999999</v>
      </c>
      <c r="AM15" s="6"/>
      <c r="AN15" s="8"/>
    </row>
    <row r="16" spans="1:40">
      <c r="A16" s="103" t="s">
        <v>55</v>
      </c>
      <c r="B16" s="103"/>
      <c r="C16" s="17" t="s">
        <v>174</v>
      </c>
      <c r="D16" s="17"/>
      <c r="E16" s="48">
        <v>3.51</v>
      </c>
      <c r="F16" s="48">
        <v>0</v>
      </c>
      <c r="G16" s="48">
        <v>0</v>
      </c>
      <c r="H16" s="48">
        <v>0</v>
      </c>
      <c r="I16" s="45">
        <v>0.27800000000000002</v>
      </c>
      <c r="J16" s="45">
        <v>0</v>
      </c>
      <c r="K16" s="45">
        <v>0</v>
      </c>
      <c r="L16" s="45">
        <v>0</v>
      </c>
      <c r="M16" s="45">
        <v>0</v>
      </c>
      <c r="N16" s="45">
        <v>0</v>
      </c>
      <c r="O16" s="45">
        <v>7.11</v>
      </c>
      <c r="P16" s="45">
        <v>27.253</v>
      </c>
      <c r="Q16" s="45">
        <v>32.444000000000003</v>
      </c>
      <c r="AM16" s="2"/>
      <c r="AN16" s="3"/>
    </row>
    <row r="17" spans="1:40">
      <c r="A17" s="103" t="s">
        <v>56</v>
      </c>
      <c r="B17" s="103"/>
      <c r="C17" s="17" t="s">
        <v>175</v>
      </c>
      <c r="D17" s="18"/>
      <c r="E17" s="49">
        <v>2860.2240000000002</v>
      </c>
      <c r="F17" s="49">
        <v>745.37699999999995</v>
      </c>
      <c r="G17" s="49">
        <v>1493.71</v>
      </c>
      <c r="H17" s="49">
        <v>2236.2689999999998</v>
      </c>
      <c r="I17" s="48">
        <v>3716.2240000000002</v>
      </c>
      <c r="J17" s="48">
        <v>924.30200000000002</v>
      </c>
      <c r="K17" s="48">
        <v>2125.3629999999998</v>
      </c>
      <c r="L17" s="48">
        <v>2971.9740000000002</v>
      </c>
      <c r="M17" s="48">
        <v>4059.38</v>
      </c>
      <c r="N17" s="48">
        <v>1314.249</v>
      </c>
      <c r="O17" s="48">
        <v>3148.7080000000001</v>
      </c>
      <c r="P17" s="48">
        <v>4746.8599999999997</v>
      </c>
      <c r="Q17" s="48">
        <v>6275.7510000000002</v>
      </c>
      <c r="AM17" s="2"/>
      <c r="AN17" s="3"/>
    </row>
    <row r="18" spans="1:40">
      <c r="A18" s="103" t="s">
        <v>57</v>
      </c>
      <c r="B18" s="103"/>
      <c r="C18" s="17" t="s">
        <v>176</v>
      </c>
      <c r="D18" s="18"/>
      <c r="E18" s="49">
        <v>390.35300000000001</v>
      </c>
      <c r="F18" s="49">
        <v>133.81899999999999</v>
      </c>
      <c r="G18" s="49">
        <v>224.84</v>
      </c>
      <c r="H18" s="49">
        <v>370.29300000000001</v>
      </c>
      <c r="I18" s="45">
        <v>617.34400000000005</v>
      </c>
      <c r="J18" s="45">
        <v>134.648</v>
      </c>
      <c r="K18" s="45">
        <v>252.113</v>
      </c>
      <c r="L18" s="45">
        <v>442.37799999999999</v>
      </c>
      <c r="M18" s="45">
        <v>426.57</v>
      </c>
      <c r="N18" s="45">
        <v>165.05099999999999</v>
      </c>
      <c r="O18" s="45">
        <v>451.96300000000002</v>
      </c>
      <c r="P18" s="45">
        <v>633.428</v>
      </c>
      <c r="Q18" s="45">
        <v>807.40700000000004</v>
      </c>
      <c r="AM18" s="2"/>
      <c r="AN18" s="3"/>
    </row>
    <row r="19" spans="1:40" ht="12.75" customHeight="1">
      <c r="A19" s="107" t="s">
        <v>58</v>
      </c>
      <c r="B19" s="102"/>
      <c r="C19" s="56" t="s">
        <v>177</v>
      </c>
      <c r="D19" s="19"/>
      <c r="E19" s="49">
        <v>9.8989999999999991</v>
      </c>
      <c r="F19" s="49">
        <v>-0.255</v>
      </c>
      <c r="G19" s="49">
        <v>-1.1870000000000001</v>
      </c>
      <c r="H19" s="49">
        <v>-2.3820000000000001</v>
      </c>
      <c r="I19" s="45">
        <v>-2.4129999999999998</v>
      </c>
      <c r="J19" s="45">
        <v>6.7000000000000004E-2</v>
      </c>
      <c r="K19" s="45">
        <v>-4.2000000000000003E-2</v>
      </c>
      <c r="L19" s="45">
        <v>2.7E-2</v>
      </c>
      <c r="M19" s="45">
        <v>0.14299999999999999</v>
      </c>
      <c r="N19" s="45">
        <v>-0.13100000000000001</v>
      </c>
      <c r="O19" s="45">
        <v>-0.23300000000000001</v>
      </c>
      <c r="P19" s="45">
        <v>-0.29699999999999999</v>
      </c>
      <c r="Q19" s="45">
        <v>-0.32300000000000001</v>
      </c>
      <c r="AM19" s="2"/>
      <c r="AN19" s="3"/>
    </row>
    <row r="20" spans="1:40">
      <c r="A20" s="103" t="s">
        <v>59</v>
      </c>
      <c r="B20" s="110"/>
      <c r="C20" s="28" t="s">
        <v>178</v>
      </c>
      <c r="D20" s="29"/>
      <c r="E20" s="76">
        <v>11.999000000000001</v>
      </c>
      <c r="F20" s="76">
        <v>-3.9340000000000002</v>
      </c>
      <c r="G20" s="76">
        <v>-5.5309999999999997</v>
      </c>
      <c r="H20" s="76">
        <v>-27.486000000000001</v>
      </c>
      <c r="I20" s="77">
        <v>-8.4489999999999998</v>
      </c>
      <c r="J20" s="45">
        <v>-2.0540000000000003</v>
      </c>
      <c r="K20" s="45">
        <f t="shared" ref="K20:P20" si="6">SUM(K21:K25)</f>
        <v>-2.6219999999999999</v>
      </c>
      <c r="L20" s="45">
        <f t="shared" si="6"/>
        <v>-30.994999999999997</v>
      </c>
      <c r="M20" s="45">
        <f t="shared" si="6"/>
        <v>-27.128999999999998</v>
      </c>
      <c r="N20" s="45">
        <f t="shared" si="6"/>
        <v>0.17299999999999999</v>
      </c>
      <c r="O20" s="45">
        <f t="shared" si="6"/>
        <v>-8.0500000000000007</v>
      </c>
      <c r="P20" s="45">
        <f t="shared" si="6"/>
        <v>-13.016</v>
      </c>
      <c r="Q20" s="45">
        <f t="shared" ref="Q20" si="7">SUM(Q21:Q25)</f>
        <v>-11.977999999999998</v>
      </c>
      <c r="AM20" s="2"/>
      <c r="AN20" s="3"/>
    </row>
    <row r="21" spans="1:40">
      <c r="A21" s="124"/>
      <c r="B21" s="103" t="s">
        <v>60</v>
      </c>
      <c r="C21" s="115"/>
      <c r="D21" s="17" t="s">
        <v>179</v>
      </c>
      <c r="E21" s="48">
        <v>11.999000000000001</v>
      </c>
      <c r="F21" s="48">
        <v>-3.9340000000000002</v>
      </c>
      <c r="G21" s="48">
        <v>-5.5309999999999997</v>
      </c>
      <c r="H21" s="48">
        <v>-27.486000000000001</v>
      </c>
      <c r="I21" s="45">
        <v>-8.4489999999999998</v>
      </c>
      <c r="J21" s="45">
        <v>-2.1070000000000002</v>
      </c>
      <c r="K21" s="45">
        <v>-2.758</v>
      </c>
      <c r="L21" s="45">
        <v>-10.340999999999999</v>
      </c>
      <c r="M21" s="45">
        <v>-6.6509999999999998</v>
      </c>
      <c r="N21" s="45">
        <v>1.7999999999999999E-2</v>
      </c>
      <c r="O21" s="45">
        <v>-8.2810000000000006</v>
      </c>
      <c r="P21" s="45">
        <v>-13.282</v>
      </c>
      <c r="Q21" s="45">
        <v>-16.251999999999999</v>
      </c>
      <c r="AM21" s="2"/>
      <c r="AN21" s="3"/>
    </row>
    <row r="22" spans="1:40">
      <c r="A22" s="124"/>
      <c r="B22" s="103" t="s">
        <v>61</v>
      </c>
      <c r="C22" s="116"/>
      <c r="D22" s="17" t="s">
        <v>180</v>
      </c>
      <c r="E22" s="48">
        <v>0</v>
      </c>
      <c r="F22" s="48">
        <v>0</v>
      </c>
      <c r="G22" s="48">
        <v>0</v>
      </c>
      <c r="H22" s="48">
        <v>0</v>
      </c>
      <c r="I22" s="45">
        <v>0</v>
      </c>
      <c r="J22" s="45">
        <v>0</v>
      </c>
      <c r="K22" s="45">
        <v>0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  <c r="AM22" s="2"/>
      <c r="AN22" s="3"/>
    </row>
    <row r="23" spans="1:40">
      <c r="A23" s="124"/>
      <c r="B23" s="103" t="s">
        <v>62</v>
      </c>
      <c r="C23" s="116"/>
      <c r="D23" s="17" t="s">
        <v>181</v>
      </c>
      <c r="E23" s="48">
        <v>0</v>
      </c>
      <c r="F23" s="48">
        <v>0</v>
      </c>
      <c r="G23" s="48">
        <v>0</v>
      </c>
      <c r="H23" s="48">
        <v>0</v>
      </c>
      <c r="I23" s="45">
        <v>0</v>
      </c>
      <c r="J23" s="45">
        <v>0</v>
      </c>
      <c r="K23" s="45">
        <v>0</v>
      </c>
      <c r="L23" s="45">
        <v>-20.99</v>
      </c>
      <c r="M23" s="45">
        <v>-20.99</v>
      </c>
      <c r="N23" s="45">
        <v>0</v>
      </c>
      <c r="O23" s="45">
        <v>0</v>
      </c>
      <c r="P23" s="45">
        <v>0</v>
      </c>
      <c r="Q23" s="45">
        <v>0</v>
      </c>
      <c r="AM23" s="2"/>
      <c r="AN23" s="3"/>
    </row>
    <row r="24" spans="1:40">
      <c r="A24" s="124"/>
      <c r="B24" s="103" t="s">
        <v>63</v>
      </c>
      <c r="C24" s="116"/>
      <c r="D24" s="17" t="s">
        <v>182</v>
      </c>
      <c r="E24" s="48">
        <v>0</v>
      </c>
      <c r="F24" s="48">
        <v>0</v>
      </c>
      <c r="G24" s="48">
        <v>0</v>
      </c>
      <c r="H24" s="48">
        <v>0</v>
      </c>
      <c r="I24" s="45">
        <v>0</v>
      </c>
      <c r="J24" s="45">
        <v>5.2999999999999999E-2</v>
      </c>
      <c r="K24" s="45">
        <v>0.13600000000000001</v>
      </c>
      <c r="L24" s="45">
        <v>0.33600000000000002</v>
      </c>
      <c r="M24" s="45">
        <v>0.51200000000000001</v>
      </c>
      <c r="N24" s="45">
        <v>0.155</v>
      </c>
      <c r="O24" s="45">
        <v>0.23100000000000001</v>
      </c>
      <c r="P24" s="45">
        <v>0.26600000000000001</v>
      </c>
      <c r="Q24" s="45">
        <v>4.274</v>
      </c>
      <c r="AM24" s="2"/>
      <c r="AN24" s="3"/>
    </row>
    <row r="25" spans="1:40">
      <c r="A25" s="124"/>
      <c r="B25" s="103" t="s">
        <v>64</v>
      </c>
      <c r="C25" s="125"/>
      <c r="D25" s="17" t="s">
        <v>183</v>
      </c>
      <c r="E25" s="48">
        <v>0</v>
      </c>
      <c r="F25" s="48">
        <v>0</v>
      </c>
      <c r="G25" s="48">
        <v>0</v>
      </c>
      <c r="H25" s="48">
        <v>0</v>
      </c>
      <c r="I25" s="45">
        <v>0</v>
      </c>
      <c r="J25" s="45">
        <v>0</v>
      </c>
      <c r="K25" s="45">
        <v>0</v>
      </c>
      <c r="L25" s="45">
        <v>0</v>
      </c>
      <c r="M25" s="45">
        <v>0</v>
      </c>
      <c r="N25" s="45">
        <v>0</v>
      </c>
      <c r="O25" s="45">
        <v>0</v>
      </c>
      <c r="P25" s="45">
        <v>0</v>
      </c>
      <c r="Q25" s="45">
        <v>0</v>
      </c>
      <c r="AM25" s="2"/>
      <c r="AN25" s="3"/>
    </row>
    <row r="26" spans="1:40">
      <c r="A26" s="27" t="s">
        <v>65</v>
      </c>
      <c r="B26" s="27"/>
      <c r="C26" s="27" t="s">
        <v>184</v>
      </c>
      <c r="D26" s="27"/>
      <c r="E26" s="75">
        <v>2549.3559999999998</v>
      </c>
      <c r="F26" s="75">
        <v>612.11800000000005</v>
      </c>
      <c r="G26" s="75">
        <v>1269.9190000000003</v>
      </c>
      <c r="H26" s="75">
        <v>1847.5029999999995</v>
      </c>
      <c r="I26" s="47">
        <v>3102.38</v>
      </c>
      <c r="J26" s="47">
        <v>790.39499999999998</v>
      </c>
      <c r="K26" s="47">
        <f t="shared" ref="K26:P26" si="8">K15+K16+K17-K18+K19+K20</f>
        <v>1874.5439999999999</v>
      </c>
      <c r="L26" s="47">
        <f t="shared" si="8"/>
        <v>2503.2730000000001</v>
      </c>
      <c r="M26" s="47">
        <f t="shared" si="8"/>
        <v>3612.4610000000002</v>
      </c>
      <c r="N26" s="47">
        <f t="shared" si="8"/>
        <v>1149.2329999999999</v>
      </c>
      <c r="O26" s="47">
        <f t="shared" si="8"/>
        <v>2697.3819999999996</v>
      </c>
      <c r="P26" s="47">
        <f t="shared" si="8"/>
        <v>4129.2490000000007</v>
      </c>
      <c r="Q26" s="47">
        <f t="shared" ref="Q26" si="9">Q15+Q16+Q17-Q18+Q19+Q20</f>
        <v>5492.5769999999993</v>
      </c>
      <c r="AM26" s="2"/>
      <c r="AN26" s="3"/>
    </row>
    <row r="27" spans="1:40">
      <c r="A27" s="103" t="s">
        <v>66</v>
      </c>
      <c r="B27" s="103"/>
      <c r="C27" s="17" t="s">
        <v>185</v>
      </c>
      <c r="D27" s="18"/>
      <c r="E27" s="49">
        <v>98.631</v>
      </c>
      <c r="F27" s="49">
        <v>195.83699999999999</v>
      </c>
      <c r="G27" s="49">
        <v>167.875</v>
      </c>
      <c r="H27" s="49">
        <v>191.535</v>
      </c>
      <c r="I27" s="45">
        <v>75.450999999999993</v>
      </c>
      <c r="J27" s="45">
        <v>0.21</v>
      </c>
      <c r="K27" s="45">
        <v>25.600999999999999</v>
      </c>
      <c r="L27" s="45">
        <v>71.436000000000007</v>
      </c>
      <c r="M27" s="45">
        <v>92.103999999999999</v>
      </c>
      <c r="N27" s="45">
        <v>33.921999999999997</v>
      </c>
      <c r="O27" s="45">
        <v>84.075000000000003</v>
      </c>
      <c r="P27" s="45">
        <v>138.40899999999999</v>
      </c>
      <c r="Q27" s="45">
        <v>212.21899999999999</v>
      </c>
      <c r="AM27" s="2"/>
      <c r="AN27" s="3"/>
    </row>
    <row r="28" spans="1:40">
      <c r="A28" s="103" t="s">
        <v>67</v>
      </c>
      <c r="B28" s="103"/>
      <c r="C28" s="17" t="s">
        <v>186</v>
      </c>
      <c r="D28" s="18"/>
      <c r="E28" s="49">
        <v>1455.8580000000002</v>
      </c>
      <c r="F28" s="49">
        <v>358.97699999999998</v>
      </c>
      <c r="G28" s="49">
        <v>920.52800000000002</v>
      </c>
      <c r="H28" s="49">
        <v>1266.9169999999999</v>
      </c>
      <c r="I28" s="48">
        <v>1694.856</v>
      </c>
      <c r="J28" s="48">
        <v>402.04999999999995</v>
      </c>
      <c r="K28" s="48">
        <f t="shared" ref="K28:P28" si="10">K29+K30+K31+K32+K33</f>
        <v>859.95100000000002</v>
      </c>
      <c r="L28" s="48">
        <f t="shared" si="10"/>
        <v>1234.6179999999999</v>
      </c>
      <c r="M28" s="48">
        <f t="shared" si="10"/>
        <v>1462.6619999999998</v>
      </c>
      <c r="N28" s="48">
        <f t="shared" si="10"/>
        <v>313.428</v>
      </c>
      <c r="O28" s="48">
        <f t="shared" si="10"/>
        <v>851.52800000000002</v>
      </c>
      <c r="P28" s="48">
        <f t="shared" si="10"/>
        <v>1415.9069999999999</v>
      </c>
      <c r="Q28" s="48">
        <f t="shared" ref="Q28" si="11">Q29+Q30+Q31+Q32+Q33</f>
        <v>1994.0920000000001</v>
      </c>
      <c r="AM28" s="2"/>
      <c r="AN28" s="3"/>
    </row>
    <row r="29" spans="1:40">
      <c r="A29" s="124"/>
      <c r="B29" s="103" t="s">
        <v>68</v>
      </c>
      <c r="C29" s="115"/>
      <c r="D29" s="18" t="s">
        <v>187</v>
      </c>
      <c r="E29" s="49">
        <v>235.58500000000001</v>
      </c>
      <c r="F29" s="49">
        <v>47.731000000000002</v>
      </c>
      <c r="G29" s="49">
        <v>181.54400000000001</v>
      </c>
      <c r="H29" s="49">
        <v>249.61099999999999</v>
      </c>
      <c r="I29" s="49">
        <v>307.78699999999998</v>
      </c>
      <c r="J29" s="49">
        <v>77.819000000000003</v>
      </c>
      <c r="K29" s="49">
        <v>147.06299999999999</v>
      </c>
      <c r="L29" s="49">
        <v>214.6</v>
      </c>
      <c r="M29" s="49">
        <v>263.923</v>
      </c>
      <c r="N29" s="49">
        <v>34.271000000000001</v>
      </c>
      <c r="O29" s="49">
        <v>60.954999999999998</v>
      </c>
      <c r="P29" s="49">
        <v>127.49299999999999</v>
      </c>
      <c r="Q29" s="49">
        <v>175.898</v>
      </c>
      <c r="AM29" s="2"/>
      <c r="AN29" s="3"/>
    </row>
    <row r="30" spans="1:40">
      <c r="A30" s="124"/>
      <c r="B30" s="103" t="s">
        <v>69</v>
      </c>
      <c r="C30" s="116"/>
      <c r="D30" s="18" t="s">
        <v>188</v>
      </c>
      <c r="E30" s="49">
        <v>554.29100000000005</v>
      </c>
      <c r="F30" s="49">
        <v>158.267</v>
      </c>
      <c r="G30" s="49">
        <v>335.79399999999998</v>
      </c>
      <c r="H30" s="49">
        <v>476.72</v>
      </c>
      <c r="I30" s="49">
        <v>661.53300000000002</v>
      </c>
      <c r="J30" s="49">
        <v>152.595</v>
      </c>
      <c r="K30" s="49">
        <v>341.24799999999999</v>
      </c>
      <c r="L30" s="49">
        <v>472.18</v>
      </c>
      <c r="M30" s="49">
        <v>573.31899999999996</v>
      </c>
      <c r="N30" s="49">
        <v>126.804</v>
      </c>
      <c r="O30" s="49">
        <v>313.94299999999998</v>
      </c>
      <c r="P30" s="49">
        <v>586.24800000000005</v>
      </c>
      <c r="Q30" s="49">
        <v>746.702</v>
      </c>
      <c r="AM30" s="2"/>
      <c r="AN30" s="3"/>
    </row>
    <row r="31" spans="1:40">
      <c r="A31" s="124"/>
      <c r="B31" s="103" t="s">
        <v>70</v>
      </c>
      <c r="C31" s="116"/>
      <c r="D31" s="18" t="s">
        <v>189</v>
      </c>
      <c r="E31" s="49">
        <v>190.214</v>
      </c>
      <c r="F31" s="49">
        <v>49.679000000000002</v>
      </c>
      <c r="G31" s="49">
        <v>120.51900000000001</v>
      </c>
      <c r="H31" s="49">
        <v>164.09200000000001</v>
      </c>
      <c r="I31" s="49">
        <v>224.375</v>
      </c>
      <c r="J31" s="49">
        <v>55.438000000000002</v>
      </c>
      <c r="K31" s="49">
        <v>117.004</v>
      </c>
      <c r="L31" s="49">
        <v>164.50899999999999</v>
      </c>
      <c r="M31" s="49">
        <v>189.78200000000001</v>
      </c>
      <c r="N31" s="49">
        <v>44.631</v>
      </c>
      <c r="O31" s="49">
        <v>91.527000000000001</v>
      </c>
      <c r="P31" s="49">
        <v>146.19200000000001</v>
      </c>
      <c r="Q31" s="49">
        <v>199.55</v>
      </c>
      <c r="AM31" s="2"/>
      <c r="AN31" s="3"/>
    </row>
    <row r="32" spans="1:40">
      <c r="A32" s="124"/>
      <c r="B32" s="103" t="s">
        <v>71</v>
      </c>
      <c r="C32" s="116"/>
      <c r="D32" s="18" t="s">
        <v>190</v>
      </c>
      <c r="E32" s="49">
        <v>4.016</v>
      </c>
      <c r="F32" s="49">
        <v>0.70499999999999996</v>
      </c>
      <c r="G32" s="49">
        <v>1.85</v>
      </c>
      <c r="H32" s="49">
        <v>0.63900000000000001</v>
      </c>
      <c r="I32" s="49">
        <v>3.5999999999999997E-2</v>
      </c>
      <c r="J32" s="49">
        <v>7.0000000000000001E-3</v>
      </c>
      <c r="K32" s="49">
        <v>4.1000000000000002E-2</v>
      </c>
      <c r="L32" s="49">
        <v>5.7000000000000002E-2</v>
      </c>
      <c r="M32" s="49">
        <v>0.03</v>
      </c>
      <c r="N32" s="49">
        <v>0.01</v>
      </c>
      <c r="O32" s="49">
        <v>0.02</v>
      </c>
      <c r="P32" s="49">
        <v>3.1E-2</v>
      </c>
      <c r="Q32" s="49">
        <v>4.1000000000000002E-2</v>
      </c>
      <c r="AM32" s="2"/>
      <c r="AN32" s="3"/>
    </row>
    <row r="33" spans="1:40">
      <c r="A33" s="124"/>
      <c r="B33" s="103" t="s">
        <v>53</v>
      </c>
      <c r="C33" s="125"/>
      <c r="D33" s="18" t="s">
        <v>167</v>
      </c>
      <c r="E33" s="49">
        <v>471.75200000000001</v>
      </c>
      <c r="F33" s="49">
        <v>102.595</v>
      </c>
      <c r="G33" s="49">
        <v>280.82100000000003</v>
      </c>
      <c r="H33" s="49">
        <v>375.85500000000002</v>
      </c>
      <c r="I33" s="49">
        <v>501.125</v>
      </c>
      <c r="J33" s="49">
        <v>116.191</v>
      </c>
      <c r="K33" s="49">
        <v>254.595</v>
      </c>
      <c r="L33" s="49">
        <v>383.27199999999999</v>
      </c>
      <c r="M33" s="49">
        <v>435.608</v>
      </c>
      <c r="N33" s="49">
        <v>107.712</v>
      </c>
      <c r="O33" s="49">
        <v>385.08300000000003</v>
      </c>
      <c r="P33" s="49">
        <v>555.94299999999998</v>
      </c>
      <c r="Q33" s="49">
        <v>871.90099999999995</v>
      </c>
      <c r="AM33" s="2"/>
      <c r="AN33" s="3"/>
    </row>
    <row r="34" spans="1:40">
      <c r="A34" s="103" t="s">
        <v>72</v>
      </c>
      <c r="B34" s="103"/>
      <c r="C34" s="17" t="s">
        <v>191</v>
      </c>
      <c r="D34" s="18"/>
      <c r="E34" s="49">
        <v>107.892</v>
      </c>
      <c r="F34" s="49">
        <v>21.271999999999998</v>
      </c>
      <c r="G34" s="49">
        <v>39.737000000000002</v>
      </c>
      <c r="H34" s="49">
        <v>57.143999999999998</v>
      </c>
      <c r="I34" s="48">
        <v>81.394000000000005</v>
      </c>
      <c r="J34" s="48">
        <v>20.033999999999999</v>
      </c>
      <c r="K34" s="48">
        <v>46.095999999999997</v>
      </c>
      <c r="L34" s="48">
        <v>64.619</v>
      </c>
      <c r="M34" s="48">
        <v>71.885999999999996</v>
      </c>
      <c r="N34" s="48">
        <v>10.782999999999999</v>
      </c>
      <c r="O34" s="48">
        <v>21.184999999999999</v>
      </c>
      <c r="P34" s="48">
        <v>32.482999999999997</v>
      </c>
      <c r="Q34" s="48">
        <v>43.557000000000002</v>
      </c>
      <c r="AM34" s="2"/>
      <c r="AN34" s="3"/>
    </row>
    <row r="35" spans="1:40">
      <c r="A35" s="103" t="s">
        <v>73</v>
      </c>
      <c r="B35" s="103"/>
      <c r="C35" s="17" t="s">
        <v>192</v>
      </c>
      <c r="D35" s="18"/>
      <c r="E35" s="49">
        <v>615.524</v>
      </c>
      <c r="F35" s="49">
        <v>37.439</v>
      </c>
      <c r="G35" s="49">
        <v>127.544</v>
      </c>
      <c r="H35" s="49">
        <v>158.63300000000001</v>
      </c>
      <c r="I35" s="48">
        <v>291.262</v>
      </c>
      <c r="J35" s="48">
        <v>14.321</v>
      </c>
      <c r="K35" s="48">
        <v>172.34</v>
      </c>
      <c r="L35" s="48">
        <v>259.64800000000002</v>
      </c>
      <c r="M35" s="48">
        <v>434.26</v>
      </c>
      <c r="N35" s="48">
        <v>129.04499999999999</v>
      </c>
      <c r="O35" s="48">
        <v>152.935</v>
      </c>
      <c r="P35" s="48">
        <v>502.48200000000003</v>
      </c>
      <c r="Q35" s="48">
        <v>567.34100000000001</v>
      </c>
      <c r="AM35" s="2"/>
      <c r="AN35" s="3"/>
    </row>
    <row r="36" spans="1:40">
      <c r="A36" s="103" t="s">
        <v>74</v>
      </c>
      <c r="B36" s="103"/>
      <c r="C36" s="17" t="s">
        <v>193</v>
      </c>
      <c r="D36" s="18"/>
      <c r="E36" s="49">
        <v>0</v>
      </c>
      <c r="F36" s="49">
        <v>0</v>
      </c>
      <c r="G36" s="49">
        <v>0</v>
      </c>
      <c r="H36" s="49">
        <v>0</v>
      </c>
      <c r="I36" s="45">
        <v>98.296999999999997</v>
      </c>
      <c r="J36" s="45">
        <v>0</v>
      </c>
      <c r="K36" s="45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AM36" s="2"/>
      <c r="AN36" s="3"/>
    </row>
    <row r="37" spans="1:40">
      <c r="A37" s="103" t="s">
        <v>75</v>
      </c>
      <c r="B37" s="103"/>
      <c r="C37" s="17" t="s">
        <v>194</v>
      </c>
      <c r="D37" s="18"/>
      <c r="E37" s="49">
        <v>17.57</v>
      </c>
      <c r="F37" s="49">
        <v>0</v>
      </c>
      <c r="G37" s="49">
        <v>0</v>
      </c>
      <c r="H37" s="49">
        <v>0</v>
      </c>
      <c r="I37" s="45">
        <v>0</v>
      </c>
      <c r="J37" s="45">
        <v>0</v>
      </c>
      <c r="K37" s="45">
        <v>0</v>
      </c>
      <c r="L37" s="45">
        <v>0</v>
      </c>
      <c r="M37" s="45">
        <v>0</v>
      </c>
      <c r="N37" s="45">
        <v>0</v>
      </c>
      <c r="O37" s="45">
        <v>0</v>
      </c>
      <c r="P37" s="45">
        <v>0.19500000000000001</v>
      </c>
      <c r="Q37" s="45">
        <v>0.36</v>
      </c>
      <c r="AM37" s="2"/>
      <c r="AN37" s="3"/>
    </row>
    <row r="38" spans="1:40" s="4" customFormat="1">
      <c r="A38" s="27" t="s">
        <v>93</v>
      </c>
      <c r="B38" s="27"/>
      <c r="C38" s="27" t="s">
        <v>195</v>
      </c>
      <c r="D38" s="27"/>
      <c r="E38" s="75">
        <v>486.28299999999939</v>
      </c>
      <c r="F38" s="75">
        <v>390.26700000000005</v>
      </c>
      <c r="G38" s="75">
        <v>349.9850000000003</v>
      </c>
      <c r="H38" s="75">
        <v>556.3439999999996</v>
      </c>
      <c r="I38" s="92">
        <v>1012.0220000000002</v>
      </c>
      <c r="J38" s="92">
        <v>354.20000000000005</v>
      </c>
      <c r="K38" s="92">
        <f t="shared" ref="K38:P38" si="12">K26+K27-K28-K34-K35-K36+K37</f>
        <v>821.75799999999992</v>
      </c>
      <c r="L38" s="92">
        <f t="shared" si="12"/>
        <v>1015.8240000000004</v>
      </c>
      <c r="M38" s="92">
        <f t="shared" si="12"/>
        <v>1735.7570000000003</v>
      </c>
      <c r="N38" s="92">
        <f t="shared" si="12"/>
        <v>729.899</v>
      </c>
      <c r="O38" s="92">
        <f t="shared" si="12"/>
        <v>1755.8089999999995</v>
      </c>
      <c r="P38" s="92">
        <f t="shared" si="12"/>
        <v>2316.9810000000002</v>
      </c>
      <c r="Q38" s="92">
        <f t="shared" ref="Q38" si="13">Q26+Q27-Q28-Q34-Q35-Q36+Q37</f>
        <v>3100.1659999999997</v>
      </c>
      <c r="AM38" s="2"/>
      <c r="AN38" s="3"/>
    </row>
    <row r="39" spans="1:40" s="4" customFormat="1">
      <c r="A39" s="103" t="s">
        <v>76</v>
      </c>
      <c r="B39" s="102"/>
      <c r="C39" s="18" t="s">
        <v>196</v>
      </c>
      <c r="D39" s="19"/>
      <c r="E39" s="49">
        <v>-31.395</v>
      </c>
      <c r="F39" s="49">
        <v>5.85</v>
      </c>
      <c r="G39" s="49">
        <v>60.219000000000001</v>
      </c>
      <c r="H39" s="49">
        <v>44.518999999999998</v>
      </c>
      <c r="I39" s="46">
        <v>84.457999999999998</v>
      </c>
      <c r="J39" s="46">
        <v>-34.61</v>
      </c>
      <c r="K39" s="46">
        <v>85.769000000000005</v>
      </c>
      <c r="L39" s="46">
        <v>91.369</v>
      </c>
      <c r="M39" s="46">
        <v>255.54400000000001</v>
      </c>
      <c r="N39" s="46">
        <v>0</v>
      </c>
      <c r="O39" s="46">
        <v>252.93100000000001</v>
      </c>
      <c r="P39" s="46">
        <v>312.93099999999998</v>
      </c>
      <c r="Q39" s="46">
        <v>312.93099999999998</v>
      </c>
    </row>
    <row r="40" spans="1:40" s="4" customFormat="1">
      <c r="A40" s="27" t="s">
        <v>77</v>
      </c>
      <c r="B40" s="30"/>
      <c r="C40" s="95" t="s">
        <v>197</v>
      </c>
      <c r="D40" s="30"/>
      <c r="E40" s="75">
        <v>517.67799999999943</v>
      </c>
      <c r="F40" s="75">
        <v>384.41700000000003</v>
      </c>
      <c r="G40" s="75">
        <v>289.7660000000003</v>
      </c>
      <c r="H40" s="75">
        <v>511.82499999999959</v>
      </c>
      <c r="I40" s="47">
        <v>927.56400000000019</v>
      </c>
      <c r="J40" s="47">
        <v>388.81000000000006</v>
      </c>
      <c r="K40" s="47">
        <f t="shared" ref="K40:P40" si="14">K38-K39</f>
        <v>735.98899999999992</v>
      </c>
      <c r="L40" s="47">
        <f t="shared" si="14"/>
        <v>924.45500000000038</v>
      </c>
      <c r="M40" s="47">
        <f t="shared" si="14"/>
        <v>1480.2130000000002</v>
      </c>
      <c r="N40" s="47">
        <f t="shared" si="14"/>
        <v>729.899</v>
      </c>
      <c r="O40" s="47">
        <f t="shared" si="14"/>
        <v>1502.8779999999995</v>
      </c>
      <c r="P40" s="47">
        <f t="shared" si="14"/>
        <v>2004.0500000000002</v>
      </c>
      <c r="Q40" s="47">
        <f t="shared" ref="Q40" si="15">Q38-Q39</f>
        <v>2787.2349999999997</v>
      </c>
    </row>
    <row r="41" spans="1:40">
      <c r="A41" s="33"/>
      <c r="B41" s="31"/>
      <c r="C41" s="33"/>
      <c r="D41" s="31"/>
      <c r="E41" s="31"/>
      <c r="F41" s="31"/>
      <c r="G41" s="31"/>
      <c r="H41" s="31"/>
      <c r="I41" s="31"/>
      <c r="J41" s="31"/>
      <c r="K41" s="31"/>
      <c r="L41" s="31"/>
      <c r="M41" s="31"/>
    </row>
    <row r="52" spans="2:4">
      <c r="B52" s="1" t="s">
        <v>92</v>
      </c>
      <c r="D52" s="1" t="s">
        <v>92</v>
      </c>
    </row>
  </sheetData>
  <mergeCells count="12">
    <mergeCell ref="C10:C14"/>
    <mergeCell ref="C21:C25"/>
    <mergeCell ref="C29:C33"/>
    <mergeCell ref="A2:B2"/>
    <mergeCell ref="C2:D2"/>
    <mergeCell ref="A3:B3"/>
    <mergeCell ref="C3:D3"/>
    <mergeCell ref="C5:C8"/>
    <mergeCell ref="A21:A25"/>
    <mergeCell ref="A29:A33"/>
    <mergeCell ref="A5:A8"/>
    <mergeCell ref="A10:A14"/>
  </mergeCells>
  <phoneticPr fontId="0" type="noConversion"/>
  <pageMargins left="0.86614173228346458" right="0.39370078740157483" top="0.70866141732283472" bottom="0.78740157480314965" header="0.39370078740157483" footer="0.51181102362204722"/>
  <pageSetup paperSize="9" scale="85" orientation="landscape" horizontalDpi="1200" verticalDpi="1200" r:id="rId1"/>
  <headerFooter alignWithMargins="0">
    <oddFooter>&amp;R&amp;"Times New Roman,Regular"&amp;11 78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8"/>
  <sheetViews>
    <sheetView zoomScaleNormal="100" workbookViewId="0">
      <selection activeCell="W34" sqref="W34"/>
    </sheetView>
  </sheetViews>
  <sheetFormatPr defaultRowHeight="12.75"/>
  <cols>
    <col min="1" max="1" width="1.28515625" style="11" customWidth="1"/>
    <col min="2" max="2" width="50" style="11" customWidth="1"/>
    <col min="3" max="3" width="1.28515625" style="11" customWidth="1"/>
    <col min="4" max="4" width="50" style="11" customWidth="1"/>
    <col min="5" max="8" width="8.5703125" style="11" hidden="1" customWidth="1"/>
    <col min="9" max="12" width="8.5703125" hidden="1" customWidth="1"/>
    <col min="13" max="17" width="8.5703125" customWidth="1"/>
  </cols>
  <sheetData>
    <row r="1" spans="1:17" ht="15">
      <c r="A1" s="134" t="s">
        <v>85</v>
      </c>
      <c r="B1" s="134"/>
      <c r="C1" s="81" t="s">
        <v>207</v>
      </c>
      <c r="D1" s="97"/>
      <c r="E1" s="81"/>
      <c r="F1" s="81"/>
      <c r="G1" s="81"/>
      <c r="H1" s="81"/>
      <c r="M1" s="11"/>
    </row>
    <row r="2" spans="1:17" ht="31.5" customHeight="1">
      <c r="A2" s="138" t="s">
        <v>115</v>
      </c>
      <c r="B2" s="138"/>
      <c r="C2" s="138" t="s">
        <v>206</v>
      </c>
      <c r="D2" s="138"/>
    </row>
    <row r="3" spans="1:17" s="12" customFormat="1" ht="12.6" customHeight="1">
      <c r="A3" s="133" t="s">
        <v>212</v>
      </c>
      <c r="B3" s="133"/>
      <c r="C3" s="131" t="s">
        <v>213</v>
      </c>
      <c r="D3" s="132"/>
      <c r="E3" s="72" t="s">
        <v>110</v>
      </c>
      <c r="F3" s="72" t="s">
        <v>111</v>
      </c>
      <c r="G3" s="72" t="s">
        <v>112</v>
      </c>
      <c r="H3" s="72" t="s">
        <v>113</v>
      </c>
      <c r="I3" s="78" t="s">
        <v>100</v>
      </c>
      <c r="J3" s="78" t="s">
        <v>101</v>
      </c>
      <c r="K3" s="78" t="s">
        <v>104</v>
      </c>
      <c r="L3" s="78" t="s">
        <v>106</v>
      </c>
      <c r="M3" s="78" t="s">
        <v>107</v>
      </c>
      <c r="N3" s="78" t="s">
        <v>109</v>
      </c>
      <c r="O3" s="78" t="s">
        <v>214</v>
      </c>
      <c r="P3" s="78" t="s">
        <v>216</v>
      </c>
      <c r="Q3" s="78" t="s">
        <v>217</v>
      </c>
    </row>
    <row r="4" spans="1:17" s="12" customFormat="1" ht="12.6" customHeight="1">
      <c r="A4" s="79" t="s">
        <v>80</v>
      </c>
      <c r="B4" s="79"/>
      <c r="C4" s="79" t="s">
        <v>202</v>
      </c>
      <c r="D4" s="79"/>
      <c r="E4" s="82">
        <f>E5+E10+E11+E12+E13+E19+E20</f>
        <v>3067.1129999999998</v>
      </c>
      <c r="F4" s="82">
        <f t="shared" ref="F4:G4" si="0">F5+F10+F11+F12+F13+F19+F20</f>
        <v>948.94699999999989</v>
      </c>
      <c r="G4" s="82">
        <f t="shared" si="0"/>
        <v>1677.971</v>
      </c>
      <c r="H4" s="82">
        <f>H5+H10+H11+H12+H13+H19+H20</f>
        <v>2451.7369999999996</v>
      </c>
      <c r="I4" s="82">
        <f t="shared" ref="I4" si="1">I5+I10+I11+I12+I13+I19+I20</f>
        <v>3821.82</v>
      </c>
      <c r="J4" s="82">
        <f>J5+J10+J11+J12+J13+J19+J20</f>
        <v>929.32200000000012</v>
      </c>
      <c r="K4" s="82">
        <f t="shared" ref="K4" si="2">K5+K10+K11+K12+K13+K19+K20</f>
        <v>2159.2640000000001</v>
      </c>
      <c r="L4" s="82">
        <f>L5+L10+L11+L12+L13+L19+L20</f>
        <v>3054.4360000000001</v>
      </c>
      <c r="M4" s="82">
        <f t="shared" ref="M4:N4" si="3">M5+M10+M11+M12+M13+M19+M20</f>
        <v>4166.3690000000006</v>
      </c>
      <c r="N4" s="82">
        <f t="shared" si="3"/>
        <v>1349.796</v>
      </c>
      <c r="O4" s="82">
        <f t="shared" ref="O4:P4" si="4">O5+O10+O11+O12+O13+O19+O20</f>
        <v>3244.8900000000003</v>
      </c>
      <c r="P4" s="82">
        <f t="shared" si="4"/>
        <v>4920.3489999999983</v>
      </c>
      <c r="Q4" s="82">
        <f t="shared" ref="Q4" si="5">Q5+Q10+Q11+Q12+Q13+Q19+Q20</f>
        <v>6536.5290000000005</v>
      </c>
    </row>
    <row r="5" spans="1:17" s="12" customFormat="1" ht="12.6" customHeight="1">
      <c r="A5" s="111" t="s">
        <v>43</v>
      </c>
      <c r="B5" s="111"/>
      <c r="C5" s="24" t="s">
        <v>163</v>
      </c>
      <c r="D5" s="25"/>
      <c r="E5" s="83">
        <v>65.28</v>
      </c>
      <c r="F5" s="83">
        <v>7.7329999999999997</v>
      </c>
      <c r="G5" s="83">
        <v>16.385999999999999</v>
      </c>
      <c r="H5" s="83">
        <v>23.933</v>
      </c>
      <c r="I5" s="80">
        <v>29.867000000000001</v>
      </c>
      <c r="J5" s="80">
        <f>J6+J7+J8+J9</f>
        <v>4.6899999999999995</v>
      </c>
      <c r="K5" s="80">
        <v>8.1639999999999997</v>
      </c>
      <c r="L5" s="80">
        <f t="shared" ref="L5:Q5" si="6">L6+L7+L8+L9</f>
        <v>10.663</v>
      </c>
      <c r="M5" s="80">
        <f t="shared" si="6"/>
        <v>14.23</v>
      </c>
      <c r="N5" s="80">
        <f t="shared" si="6"/>
        <v>1.452</v>
      </c>
      <c r="O5" s="80">
        <f t="shared" si="6"/>
        <v>4.766</v>
      </c>
      <c r="P5" s="80">
        <f t="shared" si="6"/>
        <v>7.3659999999999997</v>
      </c>
      <c r="Q5" s="80">
        <f t="shared" si="6"/>
        <v>11.840999999999999</v>
      </c>
    </row>
    <row r="6" spans="1:17" s="12" customFormat="1" ht="12.6" customHeight="1">
      <c r="A6" s="135"/>
      <c r="B6" s="103" t="s">
        <v>44</v>
      </c>
      <c r="C6" s="115"/>
      <c r="D6" s="17" t="s">
        <v>164</v>
      </c>
      <c r="E6" s="45">
        <v>23.085000000000001</v>
      </c>
      <c r="F6" s="45">
        <v>1.907</v>
      </c>
      <c r="G6" s="45">
        <v>3.7280000000000002</v>
      </c>
      <c r="H6" s="45">
        <v>5.9889999999999999</v>
      </c>
      <c r="I6" s="45">
        <v>7.7590000000000003</v>
      </c>
      <c r="J6" s="45">
        <v>2.3820000000000001</v>
      </c>
      <c r="K6" s="45">
        <v>3.5350000000000001</v>
      </c>
      <c r="L6" s="45">
        <v>4.452</v>
      </c>
      <c r="M6" s="45">
        <v>1.4239999999999999</v>
      </c>
      <c r="N6" s="45">
        <v>8.0000000000000002E-3</v>
      </c>
      <c r="O6" s="45">
        <v>0</v>
      </c>
      <c r="P6" s="45">
        <v>8.9999999999999993E-3</v>
      </c>
      <c r="Q6" s="45">
        <v>0.01</v>
      </c>
    </row>
    <row r="7" spans="1:17" s="12" customFormat="1" ht="12.6" customHeight="1">
      <c r="A7" s="135"/>
      <c r="B7" s="103" t="s">
        <v>45</v>
      </c>
      <c r="C7" s="116"/>
      <c r="D7" s="17" t="s">
        <v>165</v>
      </c>
      <c r="E7" s="45">
        <v>1.5860000000000001</v>
      </c>
      <c r="F7" s="45">
        <v>0</v>
      </c>
      <c r="G7" s="45">
        <v>0</v>
      </c>
      <c r="H7" s="45">
        <v>0</v>
      </c>
      <c r="I7" s="45">
        <v>0</v>
      </c>
      <c r="J7" s="45">
        <v>0</v>
      </c>
      <c r="K7" s="45">
        <v>0</v>
      </c>
      <c r="L7" s="45">
        <v>0</v>
      </c>
      <c r="M7" s="45">
        <v>4.92</v>
      </c>
      <c r="N7" s="45">
        <v>0</v>
      </c>
      <c r="O7" s="45">
        <v>2.1160000000000001</v>
      </c>
      <c r="P7" s="45">
        <v>2.1429999999999998</v>
      </c>
      <c r="Q7" s="45">
        <v>4.2549999999999999</v>
      </c>
    </row>
    <row r="8" spans="1:17" s="12" customFormat="1" ht="12.6" customHeight="1">
      <c r="A8" s="135"/>
      <c r="B8" s="103" t="s">
        <v>46</v>
      </c>
      <c r="C8" s="116"/>
      <c r="D8" s="17" t="s">
        <v>166</v>
      </c>
      <c r="E8" s="45">
        <v>0</v>
      </c>
      <c r="F8" s="45">
        <v>0</v>
      </c>
      <c r="G8" s="45">
        <v>0</v>
      </c>
      <c r="H8" s="45">
        <v>0</v>
      </c>
      <c r="I8" s="45">
        <v>0</v>
      </c>
      <c r="J8" s="45">
        <v>0</v>
      </c>
      <c r="K8" s="45">
        <v>0</v>
      </c>
      <c r="L8" s="45">
        <v>0</v>
      </c>
      <c r="M8" s="45">
        <v>0</v>
      </c>
      <c r="N8" s="45">
        <v>0</v>
      </c>
      <c r="O8" s="45">
        <v>0</v>
      </c>
      <c r="P8" s="45">
        <v>0</v>
      </c>
      <c r="Q8" s="45">
        <v>0</v>
      </c>
    </row>
    <row r="9" spans="1:17" s="12" customFormat="1" ht="12.6" customHeight="1">
      <c r="A9" s="135"/>
      <c r="B9" s="103" t="s">
        <v>47</v>
      </c>
      <c r="C9" s="125"/>
      <c r="D9" s="17" t="s">
        <v>167</v>
      </c>
      <c r="E9" s="45">
        <v>40.609000000000002</v>
      </c>
      <c r="F9" s="45">
        <v>5.8259999999999996</v>
      </c>
      <c r="G9" s="45">
        <v>12.657999999999999</v>
      </c>
      <c r="H9" s="45">
        <v>17.943999999999999</v>
      </c>
      <c r="I9" s="45">
        <v>22.108000000000001</v>
      </c>
      <c r="J9" s="45">
        <v>2.3079999999999998</v>
      </c>
      <c r="K9" s="45">
        <v>4.6289999999999996</v>
      </c>
      <c r="L9" s="45">
        <v>6.2110000000000003</v>
      </c>
      <c r="M9" s="45">
        <v>7.8860000000000001</v>
      </c>
      <c r="N9" s="45">
        <v>1.444</v>
      </c>
      <c r="O9" s="45">
        <v>2.65</v>
      </c>
      <c r="P9" s="45">
        <v>5.2140000000000004</v>
      </c>
      <c r="Q9" s="45">
        <v>7.5759999999999996</v>
      </c>
    </row>
    <row r="10" spans="1:17" s="12" customFormat="1" ht="12.6" customHeight="1">
      <c r="A10" s="103" t="s">
        <v>55</v>
      </c>
      <c r="B10" s="103"/>
      <c r="C10" s="17" t="s">
        <v>174</v>
      </c>
      <c r="D10" s="17"/>
      <c r="E10" s="45">
        <v>3.51</v>
      </c>
      <c r="F10" s="45">
        <v>0</v>
      </c>
      <c r="G10" s="45">
        <v>0</v>
      </c>
      <c r="H10" s="45">
        <v>0</v>
      </c>
      <c r="I10" s="45">
        <v>0.27800000000000002</v>
      </c>
      <c r="J10" s="45">
        <v>0</v>
      </c>
      <c r="K10" s="45">
        <v>0</v>
      </c>
      <c r="L10" s="45">
        <v>0</v>
      </c>
      <c r="M10" s="45">
        <v>0</v>
      </c>
      <c r="N10" s="45">
        <v>0</v>
      </c>
      <c r="O10" s="45">
        <v>7.11</v>
      </c>
      <c r="P10" s="45">
        <v>27.253</v>
      </c>
      <c r="Q10" s="45">
        <v>32.444000000000003</v>
      </c>
    </row>
    <row r="11" spans="1:17" s="12" customFormat="1" ht="12.6" customHeight="1">
      <c r="A11" s="103" t="s">
        <v>56</v>
      </c>
      <c r="B11" s="103"/>
      <c r="C11" s="17" t="s">
        <v>175</v>
      </c>
      <c r="D11" s="18"/>
      <c r="E11" s="46">
        <v>2860.2240000000002</v>
      </c>
      <c r="F11" s="46">
        <v>745.37699999999995</v>
      </c>
      <c r="G11" s="46">
        <v>1493.71</v>
      </c>
      <c r="H11" s="46">
        <v>2236.2689999999998</v>
      </c>
      <c r="I11" s="48">
        <v>3716.2240000000002</v>
      </c>
      <c r="J11" s="48">
        <v>924.30200000000002</v>
      </c>
      <c r="K11" s="48">
        <v>2125.3629999999998</v>
      </c>
      <c r="L11" s="48">
        <v>2971.9740000000002</v>
      </c>
      <c r="M11" s="48">
        <v>4059.38</v>
      </c>
      <c r="N11" s="48">
        <v>1314.249</v>
      </c>
      <c r="O11" s="48">
        <v>3148.7080000000001</v>
      </c>
      <c r="P11" s="48">
        <v>4746.8599999999997</v>
      </c>
      <c r="Q11" s="48">
        <v>6275.7510000000002</v>
      </c>
    </row>
    <row r="12" spans="1:17" s="12" customFormat="1" ht="12.6" customHeight="1">
      <c r="A12" s="107" t="s">
        <v>84</v>
      </c>
      <c r="B12" s="102"/>
      <c r="C12" s="56" t="s">
        <v>200</v>
      </c>
      <c r="D12" s="19"/>
      <c r="E12" s="46">
        <v>9.8989999999999991</v>
      </c>
      <c r="F12" s="46">
        <v>0</v>
      </c>
      <c r="G12" s="46">
        <v>0</v>
      </c>
      <c r="H12" s="46">
        <v>0</v>
      </c>
      <c r="I12" s="45">
        <v>0</v>
      </c>
      <c r="J12" s="45">
        <v>6.7000000000000004E-2</v>
      </c>
      <c r="K12" s="45">
        <v>0</v>
      </c>
      <c r="L12" s="45">
        <v>2.7E-2</v>
      </c>
      <c r="M12" s="45">
        <v>0.14299999999999999</v>
      </c>
      <c r="N12" s="45">
        <v>0</v>
      </c>
      <c r="O12" s="45">
        <v>0</v>
      </c>
      <c r="P12" s="45">
        <v>0</v>
      </c>
      <c r="Q12" s="45">
        <v>0</v>
      </c>
    </row>
    <row r="13" spans="1:17" s="12" customFormat="1" ht="12.6" customHeight="1">
      <c r="A13" s="103" t="s">
        <v>86</v>
      </c>
      <c r="B13" s="110"/>
      <c r="C13" s="42" t="s">
        <v>201</v>
      </c>
      <c r="D13" s="29"/>
      <c r="E13" s="85">
        <v>11.999000000000001</v>
      </c>
      <c r="F13" s="85">
        <v>0</v>
      </c>
      <c r="G13" s="85">
        <v>0</v>
      </c>
      <c r="H13" s="85">
        <v>0</v>
      </c>
      <c r="I13" s="86">
        <v>0</v>
      </c>
      <c r="J13" s="45">
        <v>5.2999999999999999E-2</v>
      </c>
      <c r="K13" s="45">
        <v>0.13600000000000001</v>
      </c>
      <c r="L13" s="45">
        <f t="shared" ref="L13:Q13" si="7">L14+L15+L16+L17+L18</f>
        <v>0.33600000000000002</v>
      </c>
      <c r="M13" s="45">
        <f t="shared" si="7"/>
        <v>0.51200000000000001</v>
      </c>
      <c r="N13" s="45">
        <f t="shared" si="7"/>
        <v>0.17299999999999999</v>
      </c>
      <c r="O13" s="45">
        <f t="shared" si="7"/>
        <v>0.23100000000000001</v>
      </c>
      <c r="P13" s="45">
        <f t="shared" si="7"/>
        <v>0.26600000000000001</v>
      </c>
      <c r="Q13" s="45">
        <f t="shared" si="7"/>
        <v>4.274</v>
      </c>
    </row>
    <row r="14" spans="1:17" s="12" customFormat="1" ht="12.6" customHeight="1">
      <c r="A14" s="124"/>
      <c r="B14" s="103" t="s">
        <v>60</v>
      </c>
      <c r="C14" s="115"/>
      <c r="D14" s="17" t="s">
        <v>179</v>
      </c>
      <c r="E14" s="45">
        <v>11.999000000000001</v>
      </c>
      <c r="F14" s="45">
        <v>0</v>
      </c>
      <c r="G14" s="45">
        <v>0</v>
      </c>
      <c r="H14" s="45">
        <v>0</v>
      </c>
      <c r="I14" s="45">
        <v>0</v>
      </c>
      <c r="J14" s="45">
        <v>0</v>
      </c>
      <c r="K14" s="45">
        <v>0</v>
      </c>
      <c r="L14" s="45">
        <v>0</v>
      </c>
      <c r="M14" s="45">
        <v>0</v>
      </c>
      <c r="N14" s="45">
        <v>1.7999999999999999E-2</v>
      </c>
      <c r="O14" s="45">
        <v>0</v>
      </c>
      <c r="P14" s="45">
        <v>0</v>
      </c>
      <c r="Q14" s="45">
        <v>0</v>
      </c>
    </row>
    <row r="15" spans="1:17" s="12" customFormat="1" ht="12.6" customHeight="1">
      <c r="A15" s="124"/>
      <c r="B15" s="103" t="s">
        <v>61</v>
      </c>
      <c r="C15" s="116"/>
      <c r="D15" s="17" t="s">
        <v>180</v>
      </c>
      <c r="E15" s="45">
        <v>0</v>
      </c>
      <c r="F15" s="45">
        <v>0</v>
      </c>
      <c r="G15" s="45">
        <v>0</v>
      </c>
      <c r="H15" s="45">
        <v>0</v>
      </c>
      <c r="I15" s="45">
        <v>0</v>
      </c>
      <c r="J15" s="45">
        <v>0</v>
      </c>
      <c r="K15" s="45">
        <v>0</v>
      </c>
      <c r="L15" s="45">
        <v>0</v>
      </c>
      <c r="M15" s="45">
        <v>0</v>
      </c>
      <c r="N15" s="45">
        <v>0</v>
      </c>
      <c r="O15" s="45">
        <v>0</v>
      </c>
      <c r="P15" s="45">
        <v>0</v>
      </c>
      <c r="Q15" s="45">
        <v>0</v>
      </c>
    </row>
    <row r="16" spans="1:17" s="12" customFormat="1" ht="12.6" customHeight="1">
      <c r="A16" s="124"/>
      <c r="B16" s="103" t="s">
        <v>62</v>
      </c>
      <c r="C16" s="116"/>
      <c r="D16" s="17" t="s">
        <v>181</v>
      </c>
      <c r="E16" s="45">
        <v>0</v>
      </c>
      <c r="F16" s="45">
        <v>0</v>
      </c>
      <c r="G16" s="45">
        <v>0</v>
      </c>
      <c r="H16" s="45">
        <v>0</v>
      </c>
      <c r="I16" s="45">
        <v>0</v>
      </c>
      <c r="J16" s="45">
        <v>0</v>
      </c>
      <c r="K16" s="45">
        <v>0</v>
      </c>
      <c r="L16" s="45">
        <v>0</v>
      </c>
      <c r="M16" s="45">
        <v>0</v>
      </c>
      <c r="N16" s="45">
        <v>0</v>
      </c>
      <c r="O16" s="45">
        <v>0</v>
      </c>
      <c r="P16" s="45">
        <v>0</v>
      </c>
      <c r="Q16" s="45">
        <v>0</v>
      </c>
    </row>
    <row r="17" spans="1:18" s="12" customFormat="1" ht="12.6" customHeight="1">
      <c r="A17" s="124"/>
      <c r="B17" s="103" t="s">
        <v>63</v>
      </c>
      <c r="C17" s="116"/>
      <c r="D17" s="17" t="s">
        <v>182</v>
      </c>
      <c r="E17" s="45">
        <v>0</v>
      </c>
      <c r="F17" s="45">
        <v>0</v>
      </c>
      <c r="G17" s="45">
        <v>0</v>
      </c>
      <c r="H17" s="45">
        <v>0</v>
      </c>
      <c r="I17" s="45">
        <v>0</v>
      </c>
      <c r="J17" s="45">
        <v>5.2999999999999999E-2</v>
      </c>
      <c r="K17" s="45">
        <v>0.13600000000000001</v>
      </c>
      <c r="L17" s="45">
        <v>0.33600000000000002</v>
      </c>
      <c r="M17" s="45">
        <v>0.51200000000000001</v>
      </c>
      <c r="N17" s="45">
        <v>0.155</v>
      </c>
      <c r="O17" s="45">
        <v>0.23100000000000001</v>
      </c>
      <c r="P17" s="45">
        <v>0.26600000000000001</v>
      </c>
      <c r="Q17" s="45">
        <v>4.274</v>
      </c>
    </row>
    <row r="18" spans="1:18" s="12" customFormat="1" ht="12.6" customHeight="1">
      <c r="A18" s="124"/>
      <c r="B18" s="103" t="s">
        <v>64</v>
      </c>
      <c r="C18" s="125"/>
      <c r="D18" s="17" t="s">
        <v>183</v>
      </c>
      <c r="E18" s="45">
        <v>0</v>
      </c>
      <c r="F18" s="45">
        <v>0</v>
      </c>
      <c r="G18" s="45">
        <v>0</v>
      </c>
      <c r="H18" s="45">
        <v>0</v>
      </c>
      <c r="I18" s="45">
        <v>0</v>
      </c>
      <c r="J18" s="45">
        <v>0</v>
      </c>
      <c r="K18" s="45">
        <v>0</v>
      </c>
      <c r="L18" s="45">
        <v>0</v>
      </c>
      <c r="M18" s="45">
        <v>0</v>
      </c>
      <c r="N18" s="45">
        <v>0</v>
      </c>
      <c r="O18" s="45">
        <v>0</v>
      </c>
      <c r="P18" s="45">
        <v>0</v>
      </c>
      <c r="Q18" s="45">
        <v>0</v>
      </c>
    </row>
    <row r="19" spans="1:18" s="12" customFormat="1" ht="12.6" customHeight="1">
      <c r="A19" s="103" t="s">
        <v>66</v>
      </c>
      <c r="B19" s="111"/>
      <c r="C19" s="17" t="s">
        <v>185</v>
      </c>
      <c r="D19" s="15"/>
      <c r="E19" s="83">
        <v>98.631</v>
      </c>
      <c r="F19" s="83">
        <v>195.83699999999999</v>
      </c>
      <c r="G19" s="83">
        <v>167.875</v>
      </c>
      <c r="H19" s="83">
        <v>191.535</v>
      </c>
      <c r="I19" s="45">
        <v>75.450999999999993</v>
      </c>
      <c r="J19" s="45">
        <v>0.21</v>
      </c>
      <c r="K19" s="45">
        <v>25.600999999999999</v>
      </c>
      <c r="L19" s="45">
        <v>71.436000000000007</v>
      </c>
      <c r="M19" s="45">
        <v>92.103999999999999</v>
      </c>
      <c r="N19" s="45">
        <v>33.921999999999997</v>
      </c>
      <c r="O19" s="45">
        <v>84.075000000000003</v>
      </c>
      <c r="P19" s="45">
        <v>138.40899999999999</v>
      </c>
      <c r="Q19" s="45">
        <v>212.21899999999999</v>
      </c>
    </row>
    <row r="20" spans="1:18" s="12" customFormat="1" ht="12.6" customHeight="1">
      <c r="A20" s="103" t="s">
        <v>75</v>
      </c>
      <c r="B20" s="103"/>
      <c r="C20" s="17" t="s">
        <v>194</v>
      </c>
      <c r="D20" s="18"/>
      <c r="E20" s="46">
        <v>17.57</v>
      </c>
      <c r="F20" s="46">
        <v>0</v>
      </c>
      <c r="G20" s="46">
        <v>0</v>
      </c>
      <c r="H20" s="46">
        <v>0</v>
      </c>
      <c r="I20" s="45">
        <v>0</v>
      </c>
      <c r="J20" s="45">
        <v>0</v>
      </c>
      <c r="K20" s="45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0.19500000000000001</v>
      </c>
      <c r="Q20" s="45">
        <v>0</v>
      </c>
    </row>
    <row r="21" spans="1:18" s="12" customFormat="1" ht="12.75" customHeight="1">
      <c r="A21" s="79" t="s">
        <v>81</v>
      </c>
      <c r="B21" s="79"/>
      <c r="C21" s="43" t="s">
        <v>205</v>
      </c>
      <c r="D21" s="79"/>
      <c r="E21" s="84">
        <f>E22+E28+E29+E30+E36+E42+E43+E44+E45</f>
        <v>2549.4350000000004</v>
      </c>
      <c r="F21" s="84">
        <f t="shared" ref="F21:G21" si="8">F22+F28+F29+F30+F36+F42+F43+F44+F45</f>
        <v>564.53</v>
      </c>
      <c r="G21" s="84">
        <f t="shared" si="8"/>
        <v>1388.2050000000002</v>
      </c>
      <c r="H21" s="84">
        <f>H22+H28+H29+H30+H36+H42+H43+H44+H45</f>
        <v>1939.912</v>
      </c>
      <c r="I21" s="84">
        <f t="shared" ref="I21" si="9">I22+I28+I29+I30+I36+I42+I43+I44+I45</f>
        <v>2894.2560000000008</v>
      </c>
      <c r="J21" s="84">
        <f>J22+J28+J29+J30+J36+J42+J43+J44+J45</f>
        <v>540.51199999999994</v>
      </c>
      <c r="K21" s="84">
        <f t="shared" ref="K21" si="10">K22+K28+K29+K30+K36+K42+K43+K44+K45</f>
        <v>1423.2749999999999</v>
      </c>
      <c r="L21" s="84">
        <f>L22+L28+L29+L30+L36+L42+L43+L44+L45</f>
        <v>2129.9809999999998</v>
      </c>
      <c r="M21" s="84">
        <f t="shared" ref="M21:N21" si="11">M22+M28+M29+M30+M36+M42+M43+M44+M45</f>
        <v>2686.1559999999999</v>
      </c>
      <c r="N21" s="84">
        <f t="shared" si="11"/>
        <v>619.63499999999999</v>
      </c>
      <c r="O21" s="84">
        <f t="shared" ref="O21:P21" si="12">O22+O28+O29+O30+O36+O42+O43+O44+O45</f>
        <v>1742.0119999999999</v>
      </c>
      <c r="P21" s="84">
        <f t="shared" si="12"/>
        <v>2916.2990000000004</v>
      </c>
      <c r="Q21" s="84">
        <f t="shared" ref="Q21" si="13">Q22+Q28+Q29+Q30+Q36+Q42+Q43+Q44+Q45</f>
        <v>3749.6539999999995</v>
      </c>
      <c r="R21" s="114"/>
    </row>
    <row r="22" spans="1:18" s="12" customFormat="1" ht="12.75" customHeight="1">
      <c r="A22" s="111" t="s">
        <v>48</v>
      </c>
      <c r="B22" s="111"/>
      <c r="C22" s="18" t="s">
        <v>168</v>
      </c>
      <c r="D22" s="26"/>
      <c r="E22" s="83">
        <v>11.202999999999999</v>
      </c>
      <c r="F22" s="83">
        <v>2.984</v>
      </c>
      <c r="G22" s="83">
        <v>8.6189999999999998</v>
      </c>
      <c r="H22" s="83">
        <v>12.538</v>
      </c>
      <c r="I22" s="45">
        <v>15.782999999999999</v>
      </c>
      <c r="J22" s="45">
        <f>J23+J24+J25+J26+J27</f>
        <v>1.9620000000000002</v>
      </c>
      <c r="K22" s="45">
        <v>4.2059999999999995</v>
      </c>
      <c r="L22" s="45">
        <f t="shared" ref="L22:Q22" si="14">L23+L24+L25+L26+L27</f>
        <v>6.0180000000000007</v>
      </c>
      <c r="M22" s="45">
        <f t="shared" si="14"/>
        <v>7.593</v>
      </c>
      <c r="N22" s="45">
        <f t="shared" si="14"/>
        <v>1.4590000000000001</v>
      </c>
      <c r="O22" s="45">
        <f t="shared" si="14"/>
        <v>2.956</v>
      </c>
      <c r="P22" s="45">
        <f t="shared" si="14"/>
        <v>5.4889999999999999</v>
      </c>
      <c r="Q22" s="45">
        <f t="shared" si="14"/>
        <v>7.7510000000000003</v>
      </c>
    </row>
    <row r="23" spans="1:18" s="12" customFormat="1" ht="12.6" customHeight="1">
      <c r="A23" s="136"/>
      <c r="B23" s="103" t="s">
        <v>49</v>
      </c>
      <c r="C23" s="118"/>
      <c r="D23" s="18" t="s">
        <v>169</v>
      </c>
      <c r="E23" s="46">
        <v>0</v>
      </c>
      <c r="F23" s="46">
        <v>0</v>
      </c>
      <c r="G23" s="46">
        <v>0</v>
      </c>
      <c r="H23" s="46">
        <v>0</v>
      </c>
      <c r="I23" s="46">
        <v>0</v>
      </c>
      <c r="J23" s="46">
        <v>0</v>
      </c>
      <c r="K23" s="46">
        <v>0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</row>
    <row r="24" spans="1:18" s="12" customFormat="1" ht="12.6" customHeight="1">
      <c r="A24" s="136"/>
      <c r="B24" s="102" t="s">
        <v>50</v>
      </c>
      <c r="C24" s="119"/>
      <c r="D24" s="19" t="s">
        <v>170</v>
      </c>
      <c r="E24" s="46">
        <v>0</v>
      </c>
      <c r="F24" s="46">
        <v>0</v>
      </c>
      <c r="G24" s="46">
        <v>0</v>
      </c>
      <c r="H24" s="46">
        <v>0</v>
      </c>
      <c r="I24" s="46">
        <v>0</v>
      </c>
      <c r="J24" s="46">
        <v>0</v>
      </c>
      <c r="K24" s="46">
        <v>0</v>
      </c>
      <c r="L24" s="46">
        <v>0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</row>
    <row r="25" spans="1:18" s="12" customFormat="1" ht="12.6" customHeight="1">
      <c r="A25" s="136"/>
      <c r="B25" s="103" t="s">
        <v>51</v>
      </c>
      <c r="C25" s="119"/>
      <c r="D25" s="17" t="s">
        <v>171</v>
      </c>
      <c r="E25" s="45">
        <v>0</v>
      </c>
      <c r="F25" s="45">
        <v>0</v>
      </c>
      <c r="G25" s="45">
        <v>0</v>
      </c>
      <c r="H25" s="45">
        <v>0</v>
      </c>
      <c r="I25" s="46">
        <v>0</v>
      </c>
      <c r="J25" s="46">
        <v>0</v>
      </c>
      <c r="K25" s="46">
        <v>0</v>
      </c>
      <c r="L25" s="46">
        <v>0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</row>
    <row r="26" spans="1:18" s="12" customFormat="1" ht="12.6" customHeight="1">
      <c r="A26" s="136"/>
      <c r="B26" s="103" t="s">
        <v>52</v>
      </c>
      <c r="C26" s="119"/>
      <c r="D26" s="17" t="s">
        <v>172</v>
      </c>
      <c r="E26" s="45">
        <v>0.33800000000000002</v>
      </c>
      <c r="F26" s="45">
        <v>0.76600000000000001</v>
      </c>
      <c r="G26" s="45">
        <v>1.663</v>
      </c>
      <c r="H26" s="45">
        <v>2.5590000000000002</v>
      </c>
      <c r="I26" s="45">
        <v>3.4550000000000001</v>
      </c>
      <c r="J26" s="45">
        <v>0.89600000000000002</v>
      </c>
      <c r="K26" s="45">
        <v>1.7929999999999999</v>
      </c>
      <c r="L26" s="45">
        <v>2.6890000000000001</v>
      </c>
      <c r="M26" s="45">
        <v>3.585</v>
      </c>
      <c r="N26" s="45">
        <v>0.89600000000000002</v>
      </c>
      <c r="O26" s="45">
        <v>1.7929999999999999</v>
      </c>
      <c r="P26" s="45">
        <v>2.6890000000000001</v>
      </c>
      <c r="Q26" s="45">
        <v>3.585</v>
      </c>
    </row>
    <row r="27" spans="1:18" s="12" customFormat="1" ht="12.6" customHeight="1">
      <c r="A27" s="136"/>
      <c r="B27" s="103" t="s">
        <v>53</v>
      </c>
      <c r="C27" s="120"/>
      <c r="D27" s="17" t="s">
        <v>167</v>
      </c>
      <c r="E27" s="45">
        <v>10.865</v>
      </c>
      <c r="F27" s="45">
        <v>2.218</v>
      </c>
      <c r="G27" s="45">
        <v>6.9560000000000004</v>
      </c>
      <c r="H27" s="45">
        <v>9.9789999999999992</v>
      </c>
      <c r="I27" s="45">
        <v>12.327999999999999</v>
      </c>
      <c r="J27" s="45">
        <v>1.0660000000000001</v>
      </c>
      <c r="K27" s="45">
        <v>2.4129999999999998</v>
      </c>
      <c r="L27" s="45">
        <v>3.3290000000000002</v>
      </c>
      <c r="M27" s="45">
        <v>4.008</v>
      </c>
      <c r="N27" s="45">
        <v>0.56299999999999994</v>
      </c>
      <c r="O27" s="45">
        <v>1.163</v>
      </c>
      <c r="P27" s="45">
        <v>2.8</v>
      </c>
      <c r="Q27" s="45">
        <v>4.1660000000000004</v>
      </c>
    </row>
    <row r="28" spans="1:18" s="12" customFormat="1" ht="12.6" customHeight="1">
      <c r="A28" s="103" t="s">
        <v>57</v>
      </c>
      <c r="B28" s="103"/>
      <c r="C28" s="17" t="s">
        <v>176</v>
      </c>
      <c r="D28" s="18"/>
      <c r="E28" s="46">
        <v>390.35300000000001</v>
      </c>
      <c r="F28" s="46">
        <v>133.81899999999999</v>
      </c>
      <c r="G28" s="46">
        <v>224.84</v>
      </c>
      <c r="H28" s="46">
        <v>370.29300000000001</v>
      </c>
      <c r="I28" s="45">
        <v>617.34400000000005</v>
      </c>
      <c r="J28" s="45">
        <v>134.648</v>
      </c>
      <c r="K28" s="45">
        <v>252.113</v>
      </c>
      <c r="L28" s="45">
        <v>442.37799999999999</v>
      </c>
      <c r="M28" s="45">
        <v>426.57</v>
      </c>
      <c r="N28" s="45">
        <v>165.05099999999999</v>
      </c>
      <c r="O28" s="45">
        <v>451.96300000000002</v>
      </c>
      <c r="P28" s="45">
        <v>633.428</v>
      </c>
      <c r="Q28" s="45">
        <v>807.40700000000004</v>
      </c>
    </row>
    <row r="29" spans="1:18" s="12" customFormat="1" ht="12.6" customHeight="1">
      <c r="A29" s="107" t="s">
        <v>83</v>
      </c>
      <c r="B29" s="102"/>
      <c r="C29" s="56" t="s">
        <v>203</v>
      </c>
      <c r="D29" s="19"/>
      <c r="E29" s="46">
        <v>0</v>
      </c>
      <c r="F29" s="46">
        <v>0.255</v>
      </c>
      <c r="G29" s="46">
        <v>1.1870000000000001</v>
      </c>
      <c r="H29" s="46">
        <v>2.3820000000000001</v>
      </c>
      <c r="I29" s="45">
        <v>2.4129999999999998</v>
      </c>
      <c r="J29" s="45">
        <v>0</v>
      </c>
      <c r="K29" s="45">
        <v>4.2000000000000003E-2</v>
      </c>
      <c r="L29" s="45">
        <v>0</v>
      </c>
      <c r="M29" s="45">
        <v>0</v>
      </c>
      <c r="N29" s="45">
        <v>-0.13100000000000001</v>
      </c>
      <c r="O29" s="45">
        <v>0.23300000000000001</v>
      </c>
      <c r="P29" s="45">
        <v>0.29699999999999999</v>
      </c>
      <c r="Q29" s="45">
        <v>0.32300000000000001</v>
      </c>
    </row>
    <row r="30" spans="1:18" s="12" customFormat="1" ht="12.6" customHeight="1">
      <c r="A30" s="103" t="s">
        <v>87</v>
      </c>
      <c r="B30" s="110"/>
      <c r="C30" s="28" t="s">
        <v>204</v>
      </c>
      <c r="D30" s="29"/>
      <c r="E30" s="85">
        <v>0</v>
      </c>
      <c r="F30" s="85">
        <v>3.9340000000000002</v>
      </c>
      <c r="G30" s="85">
        <v>5.5309999999999997</v>
      </c>
      <c r="H30" s="85">
        <v>27.486000000000001</v>
      </c>
      <c r="I30" s="50">
        <v>8.4489999999999998</v>
      </c>
      <c r="J30" s="45">
        <f>J31+J32+J33+J34+J35</f>
        <v>2.1070000000000002</v>
      </c>
      <c r="K30" s="45">
        <v>2.758</v>
      </c>
      <c r="L30" s="45">
        <f t="shared" ref="L30:Q30" si="15">L31+L32+L33+L34+L35</f>
        <v>31.330999999999996</v>
      </c>
      <c r="M30" s="45">
        <f t="shared" si="15"/>
        <v>27.640999999999998</v>
      </c>
      <c r="N30" s="45">
        <f t="shared" si="15"/>
        <v>0</v>
      </c>
      <c r="O30" s="45">
        <f t="shared" si="15"/>
        <v>8.2810000000000006</v>
      </c>
      <c r="P30" s="45">
        <f t="shared" si="15"/>
        <v>13.282</v>
      </c>
      <c r="Q30" s="45">
        <f t="shared" si="15"/>
        <v>16.251999999999999</v>
      </c>
    </row>
    <row r="31" spans="1:18" s="12" customFormat="1" ht="12.6" customHeight="1">
      <c r="A31" s="124"/>
      <c r="B31" s="103" t="s">
        <v>60</v>
      </c>
      <c r="C31" s="115"/>
      <c r="D31" s="17" t="s">
        <v>179</v>
      </c>
      <c r="E31" s="45">
        <v>0</v>
      </c>
      <c r="F31" s="45">
        <v>3.9340000000000002</v>
      </c>
      <c r="G31" s="45">
        <v>5.5309999999999997</v>
      </c>
      <c r="H31" s="45">
        <v>27.486000000000001</v>
      </c>
      <c r="I31" s="45">
        <v>8.4489999999999998</v>
      </c>
      <c r="J31" s="45">
        <v>2.1070000000000002</v>
      </c>
      <c r="K31" s="45">
        <v>2.758</v>
      </c>
      <c r="L31" s="45">
        <v>10.340999999999999</v>
      </c>
      <c r="M31" s="45">
        <v>6.6509999999999998</v>
      </c>
      <c r="N31" s="45">
        <v>0</v>
      </c>
      <c r="O31" s="45">
        <v>8.2810000000000006</v>
      </c>
      <c r="P31" s="45">
        <v>13.282</v>
      </c>
      <c r="Q31" s="45">
        <v>16.251999999999999</v>
      </c>
    </row>
    <row r="32" spans="1:18" s="12" customFormat="1" ht="12.6" customHeight="1">
      <c r="A32" s="124"/>
      <c r="B32" s="103" t="s">
        <v>61</v>
      </c>
      <c r="C32" s="116"/>
      <c r="D32" s="17" t="s">
        <v>180</v>
      </c>
      <c r="E32" s="45">
        <v>0</v>
      </c>
      <c r="F32" s="45">
        <v>0</v>
      </c>
      <c r="G32" s="45">
        <v>0</v>
      </c>
      <c r="H32" s="45">
        <v>0</v>
      </c>
      <c r="I32" s="45">
        <v>0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</row>
    <row r="33" spans="1:17" s="12" customFormat="1" ht="12.6" customHeight="1">
      <c r="A33" s="124"/>
      <c r="B33" s="103" t="s">
        <v>62</v>
      </c>
      <c r="C33" s="116"/>
      <c r="D33" s="17" t="s">
        <v>181</v>
      </c>
      <c r="E33" s="45">
        <v>0</v>
      </c>
      <c r="F33" s="45">
        <v>0</v>
      </c>
      <c r="G33" s="45">
        <v>0</v>
      </c>
      <c r="H33" s="45">
        <v>0</v>
      </c>
      <c r="I33" s="45">
        <v>0</v>
      </c>
      <c r="J33" s="45">
        <v>0</v>
      </c>
      <c r="K33" s="45">
        <v>0</v>
      </c>
      <c r="L33" s="45">
        <v>20.99</v>
      </c>
      <c r="M33" s="45">
        <v>20.99</v>
      </c>
      <c r="N33" s="45">
        <v>0</v>
      </c>
      <c r="O33" s="45">
        <v>0</v>
      </c>
      <c r="P33" s="45">
        <v>0</v>
      </c>
      <c r="Q33" s="45">
        <v>0</v>
      </c>
    </row>
    <row r="34" spans="1:17" s="12" customFormat="1" ht="12.6" customHeight="1">
      <c r="A34" s="124"/>
      <c r="B34" s="103" t="s">
        <v>63</v>
      </c>
      <c r="C34" s="116"/>
      <c r="D34" s="17" t="s">
        <v>182</v>
      </c>
      <c r="E34" s="45">
        <v>0</v>
      </c>
      <c r="F34" s="45">
        <v>0</v>
      </c>
      <c r="G34" s="45">
        <v>0</v>
      </c>
      <c r="H34" s="45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</row>
    <row r="35" spans="1:17" s="12" customFormat="1" ht="12.6" customHeight="1">
      <c r="A35" s="124"/>
      <c r="B35" s="103" t="s">
        <v>64</v>
      </c>
      <c r="C35" s="125"/>
      <c r="D35" s="17" t="s">
        <v>183</v>
      </c>
      <c r="E35" s="45">
        <v>0</v>
      </c>
      <c r="F35" s="45">
        <v>0</v>
      </c>
      <c r="G35" s="45">
        <v>0</v>
      </c>
      <c r="H35" s="45">
        <v>0</v>
      </c>
      <c r="I35" s="45">
        <v>0</v>
      </c>
      <c r="J35" s="45">
        <v>0</v>
      </c>
      <c r="K35" s="45">
        <v>0</v>
      </c>
      <c r="L35" s="45">
        <v>0</v>
      </c>
      <c r="M35" s="45">
        <v>0</v>
      </c>
      <c r="N35" s="45">
        <v>0</v>
      </c>
      <c r="O35" s="45">
        <v>0</v>
      </c>
      <c r="P35" s="45">
        <v>0</v>
      </c>
      <c r="Q35" s="45">
        <v>0</v>
      </c>
    </row>
    <row r="36" spans="1:17" s="12" customFormat="1" ht="12.6" customHeight="1">
      <c r="A36" s="111" t="s">
        <v>67</v>
      </c>
      <c r="B36" s="111"/>
      <c r="C36" s="17" t="s">
        <v>186</v>
      </c>
      <c r="D36" s="18"/>
      <c r="E36" s="83">
        <v>1455.8580000000002</v>
      </c>
      <c r="F36" s="83">
        <v>358.97699999999998</v>
      </c>
      <c r="G36" s="83">
        <v>920.52800000000002</v>
      </c>
      <c r="H36" s="83">
        <v>1266.9169999999999</v>
      </c>
      <c r="I36" s="48">
        <v>1694.856</v>
      </c>
      <c r="J36" s="48">
        <f>J37+J38+J39+J40+J41</f>
        <v>402.04999999999995</v>
      </c>
      <c r="K36" s="48">
        <v>859.95100000000002</v>
      </c>
      <c r="L36" s="48">
        <f t="shared" ref="L36:Q36" si="16">L37+L38+L39+L40+L41</f>
        <v>1234.6179999999999</v>
      </c>
      <c r="M36" s="48">
        <f t="shared" si="16"/>
        <v>1462.6619999999998</v>
      </c>
      <c r="N36" s="48">
        <f t="shared" si="16"/>
        <v>313.428</v>
      </c>
      <c r="O36" s="48">
        <f t="shared" si="16"/>
        <v>851.52800000000002</v>
      </c>
      <c r="P36" s="48">
        <f t="shared" si="16"/>
        <v>1415.9069999999999</v>
      </c>
      <c r="Q36" s="48">
        <f t="shared" si="16"/>
        <v>1994.0920000000001</v>
      </c>
    </row>
    <row r="37" spans="1:17" s="12" customFormat="1" ht="12.6" customHeight="1">
      <c r="A37" s="136"/>
      <c r="B37" s="103" t="s">
        <v>68</v>
      </c>
      <c r="C37" s="115"/>
      <c r="D37" s="18" t="s">
        <v>187</v>
      </c>
      <c r="E37" s="46">
        <v>235.58500000000001</v>
      </c>
      <c r="F37" s="46">
        <v>47.731000000000002</v>
      </c>
      <c r="G37" s="46">
        <v>181.54400000000001</v>
      </c>
      <c r="H37" s="46">
        <v>249.61099999999999</v>
      </c>
      <c r="I37" s="49">
        <v>307.78699999999998</v>
      </c>
      <c r="J37" s="49">
        <v>77.819000000000003</v>
      </c>
      <c r="K37" s="49">
        <v>147.06299999999999</v>
      </c>
      <c r="L37" s="49">
        <v>214.6</v>
      </c>
      <c r="M37" s="49">
        <v>263.923</v>
      </c>
      <c r="N37" s="49">
        <v>34.271000000000001</v>
      </c>
      <c r="O37" s="49">
        <v>60.954999999999998</v>
      </c>
      <c r="P37" s="49">
        <v>127.49299999999999</v>
      </c>
      <c r="Q37" s="49">
        <v>175.898</v>
      </c>
    </row>
    <row r="38" spans="1:17" s="12" customFormat="1" ht="12.6" customHeight="1">
      <c r="A38" s="136"/>
      <c r="B38" s="103" t="s">
        <v>69</v>
      </c>
      <c r="C38" s="116"/>
      <c r="D38" s="18" t="s">
        <v>188</v>
      </c>
      <c r="E38" s="46">
        <v>554.29100000000005</v>
      </c>
      <c r="F38" s="46">
        <v>158.267</v>
      </c>
      <c r="G38" s="46">
        <v>335.79399999999998</v>
      </c>
      <c r="H38" s="46">
        <v>476.72</v>
      </c>
      <c r="I38" s="49">
        <v>661.53300000000002</v>
      </c>
      <c r="J38" s="49">
        <v>152.595</v>
      </c>
      <c r="K38" s="49">
        <v>341.24799999999999</v>
      </c>
      <c r="L38" s="49">
        <v>472.18</v>
      </c>
      <c r="M38" s="49">
        <v>573.31899999999996</v>
      </c>
      <c r="N38" s="49">
        <v>126.804</v>
      </c>
      <c r="O38" s="49">
        <v>313.94299999999998</v>
      </c>
      <c r="P38" s="49">
        <v>586.24800000000005</v>
      </c>
      <c r="Q38" s="49">
        <v>746.702</v>
      </c>
    </row>
    <row r="39" spans="1:17" s="12" customFormat="1" ht="12.6" customHeight="1">
      <c r="A39" s="136"/>
      <c r="B39" s="103" t="s">
        <v>70</v>
      </c>
      <c r="C39" s="116"/>
      <c r="D39" s="18" t="s">
        <v>189</v>
      </c>
      <c r="E39" s="46">
        <v>190.214</v>
      </c>
      <c r="F39" s="46">
        <v>49.679000000000002</v>
      </c>
      <c r="G39" s="46">
        <v>120.51900000000001</v>
      </c>
      <c r="H39" s="46">
        <v>164.09200000000001</v>
      </c>
      <c r="I39" s="49">
        <v>224.375</v>
      </c>
      <c r="J39" s="49">
        <v>55.438000000000002</v>
      </c>
      <c r="K39" s="49">
        <v>117.004</v>
      </c>
      <c r="L39" s="49">
        <v>164.50899999999999</v>
      </c>
      <c r="M39" s="49">
        <v>189.78200000000001</v>
      </c>
      <c r="N39" s="49">
        <v>44.631</v>
      </c>
      <c r="O39" s="49">
        <v>91.527000000000001</v>
      </c>
      <c r="P39" s="49">
        <v>146.19200000000001</v>
      </c>
      <c r="Q39" s="49">
        <v>199.55</v>
      </c>
    </row>
    <row r="40" spans="1:17" s="12" customFormat="1" ht="12.6" customHeight="1">
      <c r="A40" s="136"/>
      <c r="B40" s="103" t="s">
        <v>71</v>
      </c>
      <c r="C40" s="116"/>
      <c r="D40" s="18" t="s">
        <v>190</v>
      </c>
      <c r="E40" s="46">
        <v>4.016</v>
      </c>
      <c r="F40" s="46">
        <v>0.70499999999999996</v>
      </c>
      <c r="G40" s="46">
        <v>1.85</v>
      </c>
      <c r="H40" s="46">
        <v>0.63900000000000001</v>
      </c>
      <c r="I40" s="49">
        <v>3.5999999999999997E-2</v>
      </c>
      <c r="J40" s="49">
        <v>7.0000000000000001E-3</v>
      </c>
      <c r="K40" s="49">
        <v>4.1000000000000002E-2</v>
      </c>
      <c r="L40" s="49">
        <v>5.7000000000000002E-2</v>
      </c>
      <c r="M40" s="49">
        <v>0.03</v>
      </c>
      <c r="N40" s="49">
        <v>0.01</v>
      </c>
      <c r="O40" s="49">
        <v>0.02</v>
      </c>
      <c r="P40" s="49">
        <v>3.1E-2</v>
      </c>
      <c r="Q40" s="49">
        <v>4.1000000000000002E-2</v>
      </c>
    </row>
    <row r="41" spans="1:17" s="12" customFormat="1" ht="12.6" customHeight="1">
      <c r="A41" s="136"/>
      <c r="B41" s="103" t="s">
        <v>53</v>
      </c>
      <c r="C41" s="125"/>
      <c r="D41" s="18" t="s">
        <v>167</v>
      </c>
      <c r="E41" s="46">
        <v>471.75200000000001</v>
      </c>
      <c r="F41" s="46">
        <v>102.595</v>
      </c>
      <c r="G41" s="46">
        <v>280.82100000000003</v>
      </c>
      <c r="H41" s="46">
        <v>375.85500000000002</v>
      </c>
      <c r="I41" s="49">
        <v>501.125</v>
      </c>
      <c r="J41" s="49">
        <v>116.191</v>
      </c>
      <c r="K41" s="49">
        <v>254.595</v>
      </c>
      <c r="L41" s="49">
        <v>383.27199999999999</v>
      </c>
      <c r="M41" s="49">
        <v>435.608</v>
      </c>
      <c r="N41" s="49">
        <v>107.712</v>
      </c>
      <c r="O41" s="49">
        <v>385.08300000000003</v>
      </c>
      <c r="P41" s="49">
        <v>555.94299999999998</v>
      </c>
      <c r="Q41" s="49">
        <v>871.90099999999995</v>
      </c>
    </row>
    <row r="42" spans="1:17" s="12" customFormat="1" ht="12.6" customHeight="1">
      <c r="A42" s="137" t="s">
        <v>72</v>
      </c>
      <c r="B42" s="137"/>
      <c r="C42" s="17" t="s">
        <v>191</v>
      </c>
      <c r="D42" s="18"/>
      <c r="E42" s="87">
        <v>107.892</v>
      </c>
      <c r="F42" s="87">
        <v>21.271999999999998</v>
      </c>
      <c r="G42" s="87">
        <v>39.737000000000002</v>
      </c>
      <c r="H42" s="87">
        <v>57.143999999999998</v>
      </c>
      <c r="I42" s="48">
        <v>81.394000000000005</v>
      </c>
      <c r="J42" s="48">
        <v>20.033999999999999</v>
      </c>
      <c r="K42" s="48">
        <v>46.095999999999997</v>
      </c>
      <c r="L42" s="48">
        <v>64.619</v>
      </c>
      <c r="M42" s="48">
        <v>71.885999999999996</v>
      </c>
      <c r="N42" s="48">
        <v>10.782999999999999</v>
      </c>
      <c r="O42" s="48">
        <v>21.184999999999999</v>
      </c>
      <c r="P42" s="48">
        <v>32.482999999999997</v>
      </c>
      <c r="Q42" s="48">
        <v>43.557000000000002</v>
      </c>
    </row>
    <row r="43" spans="1:17" s="12" customFormat="1" ht="12.6" customHeight="1">
      <c r="A43" s="103" t="s">
        <v>73</v>
      </c>
      <c r="B43" s="111"/>
      <c r="C43" s="17" t="s">
        <v>192</v>
      </c>
      <c r="D43" s="18"/>
      <c r="E43" s="83">
        <v>615.524</v>
      </c>
      <c r="F43" s="83">
        <v>37.439</v>
      </c>
      <c r="G43" s="83">
        <v>127.544</v>
      </c>
      <c r="H43" s="83">
        <v>158.63300000000001</v>
      </c>
      <c r="I43" s="48">
        <v>291.262</v>
      </c>
      <c r="J43" s="48">
        <v>14.321</v>
      </c>
      <c r="K43" s="48">
        <v>172.34</v>
      </c>
      <c r="L43" s="48">
        <v>259.64800000000002</v>
      </c>
      <c r="M43" s="48">
        <v>434.26</v>
      </c>
      <c r="N43" s="48">
        <v>129.04499999999999</v>
      </c>
      <c r="O43" s="48">
        <v>152.935</v>
      </c>
      <c r="P43" s="48">
        <v>502.48200000000003</v>
      </c>
      <c r="Q43" s="48">
        <v>567.34100000000001</v>
      </c>
    </row>
    <row r="44" spans="1:17" s="12" customFormat="1" ht="12.6" customHeight="1">
      <c r="A44" s="103" t="s">
        <v>74</v>
      </c>
      <c r="B44" s="111"/>
      <c r="C44" s="17" t="s">
        <v>193</v>
      </c>
      <c r="D44" s="18"/>
      <c r="E44" s="83">
        <v>0</v>
      </c>
      <c r="F44" s="83">
        <v>0</v>
      </c>
      <c r="G44" s="83">
        <v>0</v>
      </c>
      <c r="H44" s="83">
        <v>0</v>
      </c>
      <c r="I44" s="45">
        <v>98.296999999999997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</row>
    <row r="45" spans="1:17" s="12" customFormat="1" ht="12.6" customHeight="1">
      <c r="A45" s="103" t="s">
        <v>76</v>
      </c>
      <c r="B45" s="111"/>
      <c r="C45" s="18" t="s">
        <v>196</v>
      </c>
      <c r="D45" s="14"/>
      <c r="E45" s="83">
        <v>-31.395</v>
      </c>
      <c r="F45" s="83">
        <v>5.85</v>
      </c>
      <c r="G45" s="83">
        <v>60.219000000000001</v>
      </c>
      <c r="H45" s="83">
        <v>44.518999999999998</v>
      </c>
      <c r="I45" s="46">
        <v>84.457999999999998</v>
      </c>
      <c r="J45" s="46">
        <v>-34.61</v>
      </c>
      <c r="K45" s="46">
        <v>85.769000000000005</v>
      </c>
      <c r="L45" s="46">
        <v>91.369</v>
      </c>
      <c r="M45" s="46">
        <v>255.54400000000001</v>
      </c>
      <c r="N45" s="46">
        <v>0</v>
      </c>
      <c r="O45" s="46">
        <v>252.93100000000001</v>
      </c>
      <c r="P45" s="46">
        <v>312.93099999999998</v>
      </c>
      <c r="Q45" s="46">
        <v>312.93099999999998</v>
      </c>
    </row>
    <row r="46" spans="1:17">
      <c r="A46" s="79" t="s">
        <v>116</v>
      </c>
      <c r="B46" s="79"/>
      <c r="C46" s="79" t="s">
        <v>209</v>
      </c>
      <c r="D46" s="79"/>
      <c r="E46" s="44">
        <v>100</v>
      </c>
      <c r="F46" s="44">
        <v>100</v>
      </c>
      <c r="G46" s="44">
        <v>100</v>
      </c>
      <c r="H46" s="44">
        <v>100</v>
      </c>
      <c r="I46" s="44">
        <v>100</v>
      </c>
      <c r="J46" s="44">
        <v>100</v>
      </c>
      <c r="K46" s="44">
        <v>100</v>
      </c>
      <c r="L46" s="44">
        <v>100</v>
      </c>
      <c r="M46" s="44">
        <v>100</v>
      </c>
      <c r="N46" s="44">
        <v>100</v>
      </c>
      <c r="O46" s="44">
        <v>100</v>
      </c>
      <c r="P46" s="44">
        <v>100</v>
      </c>
      <c r="Q46" s="44">
        <v>100</v>
      </c>
    </row>
    <row r="47" spans="1:17">
      <c r="A47" s="111" t="s">
        <v>43</v>
      </c>
      <c r="B47" s="111"/>
      <c r="C47" s="24" t="s">
        <v>163</v>
      </c>
      <c r="D47" s="25"/>
      <c r="E47" s="88">
        <f>E5/$E$4*100</f>
        <v>2.1283858794899309</v>
      </c>
      <c r="F47" s="88">
        <f>F5/$F$4*100</f>
        <v>0.81490325592472501</v>
      </c>
      <c r="G47" s="88">
        <f>G5/$G$4*100</f>
        <v>0.97653654324180805</v>
      </c>
      <c r="H47" s="88">
        <f>H5/$H$4*100</f>
        <v>0.9761650617500981</v>
      </c>
      <c r="I47" s="13">
        <f>I5/$I$4*100</f>
        <v>0.78148630757073845</v>
      </c>
      <c r="J47" s="13">
        <f>J5/$J$4*100</f>
        <v>0.5046689952459964</v>
      </c>
      <c r="K47" s="13">
        <f>K5/$K$4*100</f>
        <v>0.37809179424100059</v>
      </c>
      <c r="L47" s="13">
        <f>L5/$L$4*100</f>
        <v>0.34909881889815336</v>
      </c>
      <c r="M47" s="13">
        <f>M5/$M$4*100</f>
        <v>0.34154439993193109</v>
      </c>
      <c r="N47" s="13">
        <f>N5/$N$4*100</f>
        <v>0.10757181085141754</v>
      </c>
      <c r="O47" s="13">
        <f>O5/$O$4*100</f>
        <v>0.14687708982430836</v>
      </c>
      <c r="P47" s="13">
        <f>P5/$P$4*100</f>
        <v>0.14970482784859371</v>
      </c>
      <c r="Q47" s="13">
        <f>Q5/$Q$4*100</f>
        <v>0.18115118895670773</v>
      </c>
    </row>
    <row r="48" spans="1:17">
      <c r="A48" s="135"/>
      <c r="B48" s="103" t="s">
        <v>44</v>
      </c>
      <c r="C48" s="115"/>
      <c r="D48" s="17" t="s">
        <v>164</v>
      </c>
      <c r="E48" s="88">
        <f t="shared" ref="E48:E62" si="17">E6/$E$4*100</f>
        <v>0.75266219405675638</v>
      </c>
      <c r="F48" s="88">
        <f t="shared" ref="F48:F62" si="18">F6/$F$4*100</f>
        <v>0.20095958994548699</v>
      </c>
      <c r="G48" s="88">
        <f t="shared" ref="G48:G62" si="19">G6/$G$4*100</f>
        <v>0.22217308880785186</v>
      </c>
      <c r="H48" s="88">
        <f t="shared" ref="H48:H62" si="20">H6/$H$4*100</f>
        <v>0.24427579303979183</v>
      </c>
      <c r="I48" s="13">
        <f t="shared" ref="I48:I62" si="21">I6/$I$4*100</f>
        <v>0.20301845717485387</v>
      </c>
      <c r="J48" s="13">
        <f t="shared" ref="J48:J62" si="22">J6/$J$4*100</f>
        <v>0.25631589481363831</v>
      </c>
      <c r="K48" s="13">
        <f t="shared" ref="K48:K62" si="23">K6/$K$4*100</f>
        <v>0.16371319116143279</v>
      </c>
      <c r="L48" s="13">
        <f t="shared" ref="L48:L62" si="24">L6/$L$4*100</f>
        <v>0.14575522289548709</v>
      </c>
      <c r="M48" s="13">
        <f t="shared" ref="M48:M62" si="25">M6/$M$4*100</f>
        <v>3.4178441707875609E-2</v>
      </c>
      <c r="N48" s="13">
        <f t="shared" ref="N48:N62" si="26">N6/$N$4*100</f>
        <v>5.9268215345133636E-4</v>
      </c>
      <c r="O48" s="13">
        <f t="shared" ref="O48:O62" si="27">O6/$O$4*100</f>
        <v>0</v>
      </c>
      <c r="P48" s="13">
        <f t="shared" ref="P48:P62" si="28">P6/$P$4*100</f>
        <v>1.8291385428147479E-4</v>
      </c>
      <c r="Q48" s="13">
        <f t="shared" ref="Q48:Q62" si="29">Q6/$Q$4*100</f>
        <v>1.5298639384909025E-4</v>
      </c>
    </row>
    <row r="49" spans="1:17">
      <c r="A49" s="135"/>
      <c r="B49" s="103" t="s">
        <v>45</v>
      </c>
      <c r="C49" s="116"/>
      <c r="D49" s="17" t="s">
        <v>165</v>
      </c>
      <c r="E49" s="88">
        <f t="shared" si="17"/>
        <v>5.1709865270695932E-2</v>
      </c>
      <c r="F49" s="88">
        <f t="shared" si="18"/>
        <v>0</v>
      </c>
      <c r="G49" s="88">
        <f t="shared" si="19"/>
        <v>0</v>
      </c>
      <c r="H49" s="88">
        <f t="shared" si="20"/>
        <v>0</v>
      </c>
      <c r="I49" s="13">
        <f t="shared" si="21"/>
        <v>0</v>
      </c>
      <c r="J49" s="13">
        <f t="shared" si="22"/>
        <v>0</v>
      </c>
      <c r="K49" s="13">
        <f t="shared" si="23"/>
        <v>0</v>
      </c>
      <c r="L49" s="13">
        <f t="shared" si="24"/>
        <v>0</v>
      </c>
      <c r="M49" s="13">
        <f t="shared" si="25"/>
        <v>0.11808843623788481</v>
      </c>
      <c r="N49" s="13">
        <f t="shared" si="26"/>
        <v>0</v>
      </c>
      <c r="O49" s="13">
        <f t="shared" si="27"/>
        <v>6.5210222842684962E-2</v>
      </c>
      <c r="P49" s="13">
        <f t="shared" si="28"/>
        <v>4.3553821080577829E-2</v>
      </c>
      <c r="Q49" s="13">
        <f t="shared" si="29"/>
        <v>6.5095710582787888E-2</v>
      </c>
    </row>
    <row r="50" spans="1:17">
      <c r="A50" s="135"/>
      <c r="B50" s="103" t="s">
        <v>46</v>
      </c>
      <c r="C50" s="116"/>
      <c r="D50" s="17" t="s">
        <v>166</v>
      </c>
      <c r="E50" s="88">
        <f t="shared" si="17"/>
        <v>0</v>
      </c>
      <c r="F50" s="88">
        <f t="shared" si="18"/>
        <v>0</v>
      </c>
      <c r="G50" s="88">
        <f t="shared" si="19"/>
        <v>0</v>
      </c>
      <c r="H50" s="88">
        <f t="shared" si="20"/>
        <v>0</v>
      </c>
      <c r="I50" s="13">
        <f t="shared" si="21"/>
        <v>0</v>
      </c>
      <c r="J50" s="13">
        <f t="shared" si="22"/>
        <v>0</v>
      </c>
      <c r="K50" s="13">
        <f t="shared" si="23"/>
        <v>0</v>
      </c>
      <c r="L50" s="13">
        <f t="shared" si="24"/>
        <v>0</v>
      </c>
      <c r="M50" s="13">
        <f t="shared" si="25"/>
        <v>0</v>
      </c>
      <c r="N50" s="13">
        <f t="shared" si="26"/>
        <v>0</v>
      </c>
      <c r="O50" s="13">
        <f t="shared" si="27"/>
        <v>0</v>
      </c>
      <c r="P50" s="13">
        <f t="shared" si="28"/>
        <v>0</v>
      </c>
      <c r="Q50" s="13">
        <f t="shared" si="29"/>
        <v>0</v>
      </c>
    </row>
    <row r="51" spans="1:17">
      <c r="A51" s="135"/>
      <c r="B51" s="103" t="s">
        <v>47</v>
      </c>
      <c r="C51" s="125"/>
      <c r="D51" s="17" t="s">
        <v>167</v>
      </c>
      <c r="E51" s="88">
        <f t="shared" si="17"/>
        <v>1.3240138201624787</v>
      </c>
      <c r="F51" s="88">
        <f t="shared" si="18"/>
        <v>0.613943665979238</v>
      </c>
      <c r="G51" s="88">
        <f t="shared" si="19"/>
        <v>0.75436345443395614</v>
      </c>
      <c r="H51" s="88">
        <f t="shared" si="20"/>
        <v>0.73188926871030624</v>
      </c>
      <c r="I51" s="13">
        <f t="shared" si="21"/>
        <v>0.57846785039588466</v>
      </c>
      <c r="J51" s="13">
        <f t="shared" si="22"/>
        <v>0.24835310043235817</v>
      </c>
      <c r="K51" s="13">
        <f t="shared" si="23"/>
        <v>0.2143786030795678</v>
      </c>
      <c r="L51" s="13">
        <f t="shared" si="24"/>
        <v>0.2033435960026663</v>
      </c>
      <c r="M51" s="13">
        <f t="shared" si="25"/>
        <v>0.18927752198617068</v>
      </c>
      <c r="N51" s="13">
        <f t="shared" si="26"/>
        <v>0.10697912869796621</v>
      </c>
      <c r="O51" s="13">
        <f t="shared" si="27"/>
        <v>8.1666866981623398E-2</v>
      </c>
      <c r="P51" s="13">
        <f t="shared" si="28"/>
        <v>0.10596809291373442</v>
      </c>
      <c r="Q51" s="13">
        <f t="shared" si="29"/>
        <v>0.11590249198007077</v>
      </c>
    </row>
    <row r="52" spans="1:17">
      <c r="A52" s="103" t="s">
        <v>55</v>
      </c>
      <c r="B52" s="103"/>
      <c r="C52" s="17" t="s">
        <v>174</v>
      </c>
      <c r="D52" s="17"/>
      <c r="E52" s="88">
        <f t="shared" si="17"/>
        <v>0.11443986576301558</v>
      </c>
      <c r="F52" s="88">
        <f t="shared" si="18"/>
        <v>0</v>
      </c>
      <c r="G52" s="88">
        <f t="shared" si="19"/>
        <v>0</v>
      </c>
      <c r="H52" s="88">
        <f t="shared" si="20"/>
        <v>0</v>
      </c>
      <c r="I52" s="13">
        <f t="shared" si="21"/>
        <v>7.2740212778205152E-3</v>
      </c>
      <c r="J52" s="13">
        <f t="shared" si="22"/>
        <v>0</v>
      </c>
      <c r="K52" s="13">
        <f t="shared" si="23"/>
        <v>0</v>
      </c>
      <c r="L52" s="13">
        <f t="shared" si="24"/>
        <v>0</v>
      </c>
      <c r="M52" s="13">
        <f t="shared" si="25"/>
        <v>0</v>
      </c>
      <c r="N52" s="13">
        <f t="shared" si="26"/>
        <v>0</v>
      </c>
      <c r="O52" s="13">
        <f t="shared" si="27"/>
        <v>0.21911374499597827</v>
      </c>
      <c r="P52" s="13">
        <f t="shared" si="28"/>
        <v>0.55388347452589248</v>
      </c>
      <c r="Q52" s="13">
        <f t="shared" si="29"/>
        <v>0.49634905620398845</v>
      </c>
    </row>
    <row r="53" spans="1:17">
      <c r="A53" s="103" t="s">
        <v>56</v>
      </c>
      <c r="B53" s="103"/>
      <c r="C53" s="17" t="s">
        <v>175</v>
      </c>
      <c r="D53" s="18"/>
      <c r="E53" s="88">
        <f t="shared" si="17"/>
        <v>93.254601314004418</v>
      </c>
      <c r="F53" s="88">
        <f t="shared" si="18"/>
        <v>78.547800878236615</v>
      </c>
      <c r="G53" s="88">
        <f t="shared" si="19"/>
        <v>89.018820945058053</v>
      </c>
      <c r="H53" s="88">
        <f t="shared" si="20"/>
        <v>91.211618538203737</v>
      </c>
      <c r="I53" s="13">
        <f t="shared" si="21"/>
        <v>97.237023198371446</v>
      </c>
      <c r="J53" s="13">
        <f t="shared" si="22"/>
        <v>99.459821246026664</v>
      </c>
      <c r="K53" s="13">
        <f t="shared" si="23"/>
        <v>98.429974287534989</v>
      </c>
      <c r="L53" s="13">
        <f t="shared" si="24"/>
        <v>97.300254449593965</v>
      </c>
      <c r="M53" s="13">
        <f t="shared" si="25"/>
        <v>97.432080547834317</v>
      </c>
      <c r="N53" s="13">
        <f t="shared" si="26"/>
        <v>97.366490936408169</v>
      </c>
      <c r="O53" s="13">
        <f t="shared" si="27"/>
        <v>97.035893358480564</v>
      </c>
      <c r="P53" s="13">
        <f t="shared" si="28"/>
        <v>96.474050926062375</v>
      </c>
      <c r="Q53" s="13">
        <f t="shared" si="29"/>
        <v>96.010451418482191</v>
      </c>
    </row>
    <row r="54" spans="1:17">
      <c r="A54" s="107" t="s">
        <v>84</v>
      </c>
      <c r="B54" s="102"/>
      <c r="C54" s="56" t="s">
        <v>200</v>
      </c>
      <c r="D54" s="19"/>
      <c r="E54" s="88">
        <f t="shared" si="17"/>
        <v>0.32274650461199178</v>
      </c>
      <c r="F54" s="88">
        <f t="shared" si="18"/>
        <v>0</v>
      </c>
      <c r="G54" s="88">
        <f t="shared" si="19"/>
        <v>0</v>
      </c>
      <c r="H54" s="88">
        <f t="shared" si="20"/>
        <v>0</v>
      </c>
      <c r="I54" s="13">
        <f t="shared" si="21"/>
        <v>0</v>
      </c>
      <c r="J54" s="13">
        <f t="shared" si="22"/>
        <v>7.2095570749428073E-3</v>
      </c>
      <c r="K54" s="13">
        <f t="shared" si="23"/>
        <v>0</v>
      </c>
      <c r="L54" s="13">
        <f t="shared" si="24"/>
        <v>8.8396024667074377E-4</v>
      </c>
      <c r="M54" s="13">
        <f t="shared" si="25"/>
        <v>3.4322451995970589E-3</v>
      </c>
      <c r="N54" s="13">
        <f t="shared" si="26"/>
        <v>0</v>
      </c>
      <c r="O54" s="13">
        <f t="shared" si="27"/>
        <v>0</v>
      </c>
      <c r="P54" s="13">
        <f t="shared" si="28"/>
        <v>0</v>
      </c>
      <c r="Q54" s="13">
        <f t="shared" si="29"/>
        <v>0</v>
      </c>
    </row>
    <row r="55" spans="1:17">
      <c r="A55" s="103" t="s">
        <v>86</v>
      </c>
      <c r="B55" s="110"/>
      <c r="C55" s="42" t="s">
        <v>201</v>
      </c>
      <c r="D55" s="29"/>
      <c r="E55" s="88">
        <f t="shared" si="17"/>
        <v>0.39121480036764217</v>
      </c>
      <c r="F55" s="88">
        <f t="shared" si="18"/>
        <v>0</v>
      </c>
      <c r="G55" s="88">
        <f t="shared" si="19"/>
        <v>0</v>
      </c>
      <c r="H55" s="88">
        <f t="shared" si="20"/>
        <v>0</v>
      </c>
      <c r="I55" s="13">
        <f t="shared" si="21"/>
        <v>0</v>
      </c>
      <c r="J55" s="13">
        <f t="shared" si="22"/>
        <v>5.7030824622681898E-3</v>
      </c>
      <c r="K55" s="13">
        <f t="shared" si="23"/>
        <v>6.2984424322361692E-3</v>
      </c>
      <c r="L55" s="13">
        <f t="shared" si="24"/>
        <v>1.1000394180791479E-2</v>
      </c>
      <c r="M55" s="13">
        <f t="shared" si="25"/>
        <v>1.2288877917438421E-2</v>
      </c>
      <c r="N55" s="13">
        <f t="shared" si="26"/>
        <v>1.2816751568385146E-2</v>
      </c>
      <c r="O55" s="13">
        <f t="shared" si="27"/>
        <v>7.1188853859452854E-3</v>
      </c>
      <c r="P55" s="13">
        <f t="shared" si="28"/>
        <v>5.4061205820969222E-3</v>
      </c>
      <c r="Q55" s="13">
        <f t="shared" si="29"/>
        <v>6.5386384731101171E-2</v>
      </c>
    </row>
    <row r="56" spans="1:17">
      <c r="A56" s="124"/>
      <c r="B56" s="103" t="s">
        <v>60</v>
      </c>
      <c r="C56" s="115"/>
      <c r="D56" s="17" t="s">
        <v>179</v>
      </c>
      <c r="E56" s="88">
        <f t="shared" si="17"/>
        <v>0.39121480036764217</v>
      </c>
      <c r="F56" s="88">
        <f t="shared" si="18"/>
        <v>0</v>
      </c>
      <c r="G56" s="88">
        <f t="shared" si="19"/>
        <v>0</v>
      </c>
      <c r="H56" s="88">
        <f t="shared" si="20"/>
        <v>0</v>
      </c>
      <c r="I56" s="13">
        <f t="shared" si="21"/>
        <v>0</v>
      </c>
      <c r="J56" s="13">
        <f t="shared" si="22"/>
        <v>0</v>
      </c>
      <c r="K56" s="13">
        <f t="shared" si="23"/>
        <v>0</v>
      </c>
      <c r="L56" s="13">
        <f t="shared" si="24"/>
        <v>0</v>
      </c>
      <c r="M56" s="13">
        <f t="shared" si="25"/>
        <v>0</v>
      </c>
      <c r="N56" s="13">
        <f t="shared" si="26"/>
        <v>1.3335348452655066E-3</v>
      </c>
      <c r="O56" s="13">
        <f t="shared" si="27"/>
        <v>0</v>
      </c>
      <c r="P56" s="13">
        <f t="shared" si="28"/>
        <v>0</v>
      </c>
      <c r="Q56" s="13">
        <f t="shared" si="29"/>
        <v>0</v>
      </c>
    </row>
    <row r="57" spans="1:17">
      <c r="A57" s="124"/>
      <c r="B57" s="103" t="s">
        <v>61</v>
      </c>
      <c r="C57" s="116"/>
      <c r="D57" s="17" t="s">
        <v>180</v>
      </c>
      <c r="E57" s="88">
        <f t="shared" si="17"/>
        <v>0</v>
      </c>
      <c r="F57" s="88">
        <f t="shared" si="18"/>
        <v>0</v>
      </c>
      <c r="G57" s="88">
        <f t="shared" si="19"/>
        <v>0</v>
      </c>
      <c r="H57" s="88">
        <f t="shared" si="20"/>
        <v>0</v>
      </c>
      <c r="I57" s="13">
        <f t="shared" si="21"/>
        <v>0</v>
      </c>
      <c r="J57" s="13">
        <f t="shared" si="22"/>
        <v>0</v>
      </c>
      <c r="K57" s="13">
        <f t="shared" si="23"/>
        <v>0</v>
      </c>
      <c r="L57" s="13">
        <f t="shared" si="24"/>
        <v>0</v>
      </c>
      <c r="M57" s="13">
        <f t="shared" si="25"/>
        <v>0</v>
      </c>
      <c r="N57" s="13">
        <f t="shared" si="26"/>
        <v>0</v>
      </c>
      <c r="O57" s="13">
        <f t="shared" si="27"/>
        <v>0</v>
      </c>
      <c r="P57" s="13">
        <f t="shared" si="28"/>
        <v>0</v>
      </c>
      <c r="Q57" s="13">
        <f t="shared" si="29"/>
        <v>0</v>
      </c>
    </row>
    <row r="58" spans="1:17">
      <c r="A58" s="124"/>
      <c r="B58" s="103" t="s">
        <v>62</v>
      </c>
      <c r="C58" s="116"/>
      <c r="D58" s="17" t="s">
        <v>181</v>
      </c>
      <c r="E58" s="88">
        <f t="shared" si="17"/>
        <v>0</v>
      </c>
      <c r="F58" s="88">
        <f t="shared" si="18"/>
        <v>0</v>
      </c>
      <c r="G58" s="88">
        <f t="shared" si="19"/>
        <v>0</v>
      </c>
      <c r="H58" s="88">
        <f t="shared" si="20"/>
        <v>0</v>
      </c>
      <c r="I58" s="13">
        <f t="shared" si="21"/>
        <v>0</v>
      </c>
      <c r="J58" s="13">
        <f t="shared" si="22"/>
        <v>0</v>
      </c>
      <c r="K58" s="13">
        <f t="shared" si="23"/>
        <v>0</v>
      </c>
      <c r="L58" s="13">
        <f t="shared" si="24"/>
        <v>0</v>
      </c>
      <c r="M58" s="13">
        <f t="shared" si="25"/>
        <v>0</v>
      </c>
      <c r="N58" s="13">
        <f t="shared" si="26"/>
        <v>0</v>
      </c>
      <c r="O58" s="13">
        <f t="shared" si="27"/>
        <v>0</v>
      </c>
      <c r="P58" s="13">
        <f t="shared" si="28"/>
        <v>0</v>
      </c>
      <c r="Q58" s="13">
        <f t="shared" si="29"/>
        <v>0</v>
      </c>
    </row>
    <row r="59" spans="1:17">
      <c r="A59" s="124"/>
      <c r="B59" s="103" t="s">
        <v>63</v>
      </c>
      <c r="C59" s="116"/>
      <c r="D59" s="17" t="s">
        <v>182</v>
      </c>
      <c r="E59" s="88">
        <f t="shared" si="17"/>
        <v>0</v>
      </c>
      <c r="F59" s="88">
        <f t="shared" si="18"/>
        <v>0</v>
      </c>
      <c r="G59" s="88">
        <f t="shared" si="19"/>
        <v>0</v>
      </c>
      <c r="H59" s="88">
        <f t="shared" si="20"/>
        <v>0</v>
      </c>
      <c r="I59" s="13">
        <f t="shared" si="21"/>
        <v>0</v>
      </c>
      <c r="J59" s="13">
        <f t="shared" si="22"/>
        <v>5.7030824622681898E-3</v>
      </c>
      <c r="K59" s="13">
        <f t="shared" si="23"/>
        <v>6.2984424322361692E-3</v>
      </c>
      <c r="L59" s="13">
        <f t="shared" si="24"/>
        <v>1.1000394180791479E-2</v>
      </c>
      <c r="M59" s="13">
        <f t="shared" si="25"/>
        <v>1.2288877917438421E-2</v>
      </c>
      <c r="N59" s="13">
        <f t="shared" si="26"/>
        <v>1.1483216723119642E-2</v>
      </c>
      <c r="O59" s="13">
        <f t="shared" si="27"/>
        <v>7.1188853859452854E-3</v>
      </c>
      <c r="P59" s="13">
        <f t="shared" si="28"/>
        <v>5.4061205820969222E-3</v>
      </c>
      <c r="Q59" s="13">
        <f t="shared" si="29"/>
        <v>6.5386384731101171E-2</v>
      </c>
    </row>
    <row r="60" spans="1:17">
      <c r="A60" s="124"/>
      <c r="B60" s="103" t="s">
        <v>64</v>
      </c>
      <c r="C60" s="125"/>
      <c r="D60" s="17" t="s">
        <v>183</v>
      </c>
      <c r="E60" s="88">
        <f t="shared" si="17"/>
        <v>0</v>
      </c>
      <c r="F60" s="88">
        <f t="shared" si="18"/>
        <v>0</v>
      </c>
      <c r="G60" s="88">
        <f t="shared" si="19"/>
        <v>0</v>
      </c>
      <c r="H60" s="88">
        <f t="shared" si="20"/>
        <v>0</v>
      </c>
      <c r="I60" s="13">
        <f t="shared" si="21"/>
        <v>0</v>
      </c>
      <c r="J60" s="13">
        <f t="shared" si="22"/>
        <v>0</v>
      </c>
      <c r="K60" s="13">
        <f t="shared" si="23"/>
        <v>0</v>
      </c>
      <c r="L60" s="13">
        <f t="shared" si="24"/>
        <v>0</v>
      </c>
      <c r="M60" s="13">
        <f t="shared" si="25"/>
        <v>0</v>
      </c>
      <c r="N60" s="13">
        <f t="shared" si="26"/>
        <v>0</v>
      </c>
      <c r="O60" s="13">
        <f t="shared" si="27"/>
        <v>0</v>
      </c>
      <c r="P60" s="13">
        <f t="shared" si="28"/>
        <v>0</v>
      </c>
      <c r="Q60" s="13">
        <f t="shared" si="29"/>
        <v>0</v>
      </c>
    </row>
    <row r="61" spans="1:17">
      <c r="A61" s="103" t="s">
        <v>66</v>
      </c>
      <c r="B61" s="111"/>
      <c r="C61" s="17" t="s">
        <v>185</v>
      </c>
      <c r="D61" s="15"/>
      <c r="E61" s="88">
        <f t="shared" si="17"/>
        <v>3.2157602279407378</v>
      </c>
      <c r="F61" s="88">
        <f t="shared" si="18"/>
        <v>20.637295865838663</v>
      </c>
      <c r="G61" s="88">
        <f t="shared" si="19"/>
        <v>10.004642511700142</v>
      </c>
      <c r="H61" s="88">
        <f t="shared" si="20"/>
        <v>7.8122164000461725</v>
      </c>
      <c r="I61" s="13">
        <f t="shared" si="21"/>
        <v>1.974216472779984</v>
      </c>
      <c r="J61" s="13">
        <f t="shared" si="22"/>
        <v>2.2597119190119246E-2</v>
      </c>
      <c r="K61" s="13">
        <f t="shared" si="23"/>
        <v>1.1856354757917511</v>
      </c>
      <c r="L61" s="13">
        <f t="shared" si="24"/>
        <v>2.3387623770804171</v>
      </c>
      <c r="M61" s="13">
        <f t="shared" si="25"/>
        <v>2.2106539291166958</v>
      </c>
      <c r="N61" s="13">
        <f t="shared" si="26"/>
        <v>2.513120501172029</v>
      </c>
      <c r="O61" s="13">
        <f t="shared" si="27"/>
        <v>2.5909969213132031</v>
      </c>
      <c r="P61" s="13">
        <f t="shared" si="28"/>
        <v>2.8129915174716276</v>
      </c>
      <c r="Q61" s="13">
        <f t="shared" si="29"/>
        <v>3.2466619516260078</v>
      </c>
    </row>
    <row r="62" spans="1:17">
      <c r="A62" s="103" t="s">
        <v>75</v>
      </c>
      <c r="B62" s="103"/>
      <c r="C62" s="17" t="s">
        <v>194</v>
      </c>
      <c r="D62" s="18"/>
      <c r="E62" s="88">
        <f t="shared" si="17"/>
        <v>0.57285140782227462</v>
      </c>
      <c r="F62" s="88">
        <f t="shared" si="18"/>
        <v>0</v>
      </c>
      <c r="G62" s="88">
        <f t="shared" si="19"/>
        <v>0</v>
      </c>
      <c r="H62" s="88">
        <f t="shared" si="20"/>
        <v>0</v>
      </c>
      <c r="I62" s="13">
        <f t="shared" si="21"/>
        <v>0</v>
      </c>
      <c r="J62" s="13">
        <f t="shared" si="22"/>
        <v>0</v>
      </c>
      <c r="K62" s="13">
        <f t="shared" si="23"/>
        <v>0</v>
      </c>
      <c r="L62" s="13">
        <f t="shared" si="24"/>
        <v>0</v>
      </c>
      <c r="M62" s="13">
        <f t="shared" si="25"/>
        <v>0</v>
      </c>
      <c r="N62" s="13">
        <f t="shared" si="26"/>
        <v>0</v>
      </c>
      <c r="O62" s="13">
        <f t="shared" si="27"/>
        <v>0</v>
      </c>
      <c r="P62" s="13">
        <f t="shared" si="28"/>
        <v>3.9631335094319538E-3</v>
      </c>
      <c r="Q62" s="13">
        <f t="shared" si="29"/>
        <v>0</v>
      </c>
    </row>
    <row r="63" spans="1:17">
      <c r="A63" s="79" t="s">
        <v>117</v>
      </c>
      <c r="B63" s="79"/>
      <c r="C63" s="79" t="s">
        <v>208</v>
      </c>
      <c r="D63" s="79"/>
      <c r="E63" s="44">
        <v>100</v>
      </c>
      <c r="F63" s="44">
        <v>100</v>
      </c>
      <c r="G63" s="44">
        <v>100</v>
      </c>
      <c r="H63" s="44">
        <v>100</v>
      </c>
      <c r="I63" s="44">
        <v>100</v>
      </c>
      <c r="J63" s="44">
        <v>100</v>
      </c>
      <c r="K63" s="44">
        <v>100</v>
      </c>
      <c r="L63" s="44">
        <v>100</v>
      </c>
      <c r="M63" s="44">
        <v>100</v>
      </c>
      <c r="N63" s="44">
        <v>100</v>
      </c>
      <c r="O63" s="113">
        <f>O21/$O$21*100</f>
        <v>100</v>
      </c>
      <c r="P63" s="113">
        <f>P21/$P$21*100</f>
        <v>100</v>
      </c>
      <c r="Q63" s="113">
        <f>Q21/$Q$21*100</f>
        <v>100</v>
      </c>
    </row>
    <row r="64" spans="1:17">
      <c r="A64" s="111" t="s">
        <v>48</v>
      </c>
      <c r="B64" s="111"/>
      <c r="C64" s="18" t="s">
        <v>168</v>
      </c>
      <c r="D64" s="26"/>
      <c r="E64" s="89">
        <f>E22/$E$21*100</f>
        <v>0.43943069738981372</v>
      </c>
      <c r="F64" s="89">
        <f>F22/$F$21*100</f>
        <v>0.52858129771668472</v>
      </c>
      <c r="G64" s="89">
        <f>G22/$G$21*100</f>
        <v>0.62087371821885085</v>
      </c>
      <c r="H64" s="89">
        <f>H22/$H$21*100</f>
        <v>0.64631797731031093</v>
      </c>
      <c r="I64" s="16">
        <f>I22/$I$21*100</f>
        <v>0.54532149194818968</v>
      </c>
      <c r="J64" s="16">
        <f>J22/$J$21*100</f>
        <v>0.36298916582795576</v>
      </c>
      <c r="K64" s="16">
        <f>K22/$K$21*100</f>
        <v>0.29551562417663485</v>
      </c>
      <c r="L64" s="16">
        <f>L22/$L$21*100</f>
        <v>0.28253773155722994</v>
      </c>
      <c r="M64" s="13">
        <f>M22/$M$21*100</f>
        <v>0.28267159465049685</v>
      </c>
      <c r="N64" s="13">
        <f>N22/$N$21*100</f>
        <v>0.23546119893162912</v>
      </c>
      <c r="O64" s="13">
        <f>O22/$O$21*100</f>
        <v>0.16968884255676769</v>
      </c>
      <c r="P64" s="13">
        <f>P22/$P$21*100</f>
        <v>0.18821801193910498</v>
      </c>
      <c r="Q64" s="13">
        <f>Q22/$Q$21*100</f>
        <v>0.20671240599799348</v>
      </c>
    </row>
    <row r="65" spans="1:17">
      <c r="A65" s="136"/>
      <c r="B65" s="103" t="s">
        <v>49</v>
      </c>
      <c r="C65" s="118"/>
      <c r="D65" s="18" t="s">
        <v>169</v>
      </c>
      <c r="E65" s="89">
        <f t="shared" ref="E65:E87" si="30">E23/$E$21*100</f>
        <v>0</v>
      </c>
      <c r="F65" s="89">
        <f t="shared" ref="F65:F87" si="31">F23/$F$21*100</f>
        <v>0</v>
      </c>
      <c r="G65" s="89">
        <f t="shared" ref="G65:G87" si="32">G23/$G$21*100</f>
        <v>0</v>
      </c>
      <c r="H65" s="89">
        <f t="shared" ref="H65:H87" si="33">H23/$H$21*100</f>
        <v>0</v>
      </c>
      <c r="I65" s="16">
        <f t="shared" ref="I65:I87" si="34">I23/$I$21*100</f>
        <v>0</v>
      </c>
      <c r="J65" s="16">
        <f t="shared" ref="J65:J87" si="35">J23/$J$21*100</f>
        <v>0</v>
      </c>
      <c r="K65" s="16">
        <f t="shared" ref="K65:K87" si="36">K23/$K$21*100</f>
        <v>0</v>
      </c>
      <c r="L65" s="16">
        <f t="shared" ref="L65:L87" si="37">L23/$L$21*100</f>
        <v>0</v>
      </c>
      <c r="M65" s="13">
        <f t="shared" ref="M65:M87" si="38">M23/$M$21*100</f>
        <v>0</v>
      </c>
      <c r="N65" s="13">
        <f t="shared" ref="N65:N87" si="39">N23/$N$21*100</f>
        <v>0</v>
      </c>
      <c r="O65" s="13">
        <f t="shared" ref="O65:O87" si="40">O23/$O$21*100</f>
        <v>0</v>
      </c>
      <c r="P65" s="13">
        <f t="shared" ref="P65:P87" si="41">P23/$P$21*100</f>
        <v>0</v>
      </c>
      <c r="Q65" s="13">
        <f t="shared" ref="Q65:Q87" si="42">Q23/$Q$21*100</f>
        <v>0</v>
      </c>
    </row>
    <row r="66" spans="1:17">
      <c r="A66" s="136"/>
      <c r="B66" s="102" t="s">
        <v>50</v>
      </c>
      <c r="C66" s="119"/>
      <c r="D66" s="19" t="s">
        <v>170</v>
      </c>
      <c r="E66" s="89">
        <f t="shared" si="30"/>
        <v>0</v>
      </c>
      <c r="F66" s="89">
        <f t="shared" si="31"/>
        <v>0</v>
      </c>
      <c r="G66" s="89">
        <f t="shared" si="32"/>
        <v>0</v>
      </c>
      <c r="H66" s="89">
        <f t="shared" si="33"/>
        <v>0</v>
      </c>
      <c r="I66" s="16">
        <f t="shared" si="34"/>
        <v>0</v>
      </c>
      <c r="J66" s="16">
        <f t="shared" si="35"/>
        <v>0</v>
      </c>
      <c r="K66" s="16">
        <f t="shared" si="36"/>
        <v>0</v>
      </c>
      <c r="L66" s="16">
        <f t="shared" si="37"/>
        <v>0</v>
      </c>
      <c r="M66" s="13">
        <f t="shared" si="38"/>
        <v>0</v>
      </c>
      <c r="N66" s="13">
        <f t="shared" si="39"/>
        <v>0</v>
      </c>
      <c r="O66" s="13">
        <f t="shared" si="40"/>
        <v>0</v>
      </c>
      <c r="P66" s="13">
        <f t="shared" si="41"/>
        <v>0</v>
      </c>
      <c r="Q66" s="13">
        <f t="shared" si="42"/>
        <v>0</v>
      </c>
    </row>
    <row r="67" spans="1:17">
      <c r="A67" s="136"/>
      <c r="B67" s="103" t="s">
        <v>51</v>
      </c>
      <c r="C67" s="119"/>
      <c r="D67" s="17" t="s">
        <v>171</v>
      </c>
      <c r="E67" s="89">
        <f t="shared" si="30"/>
        <v>0</v>
      </c>
      <c r="F67" s="89">
        <f t="shared" si="31"/>
        <v>0</v>
      </c>
      <c r="G67" s="89">
        <f t="shared" si="32"/>
        <v>0</v>
      </c>
      <c r="H67" s="89">
        <f t="shared" si="33"/>
        <v>0</v>
      </c>
      <c r="I67" s="16">
        <f t="shared" si="34"/>
        <v>0</v>
      </c>
      <c r="J67" s="16">
        <f t="shared" si="35"/>
        <v>0</v>
      </c>
      <c r="K67" s="16">
        <f t="shared" si="36"/>
        <v>0</v>
      </c>
      <c r="L67" s="16">
        <f t="shared" si="37"/>
        <v>0</v>
      </c>
      <c r="M67" s="13">
        <f t="shared" si="38"/>
        <v>0</v>
      </c>
      <c r="N67" s="13">
        <f t="shared" si="39"/>
        <v>0</v>
      </c>
      <c r="O67" s="13">
        <f t="shared" si="40"/>
        <v>0</v>
      </c>
      <c r="P67" s="13">
        <f t="shared" si="41"/>
        <v>0</v>
      </c>
      <c r="Q67" s="13">
        <f t="shared" si="42"/>
        <v>0</v>
      </c>
    </row>
    <row r="68" spans="1:17">
      <c r="A68" s="136"/>
      <c r="B68" s="103" t="s">
        <v>52</v>
      </c>
      <c r="C68" s="119"/>
      <c r="D68" s="17" t="s">
        <v>172</v>
      </c>
      <c r="E68" s="89">
        <f t="shared" si="30"/>
        <v>1.3257839482081323E-2</v>
      </c>
      <c r="F68" s="89">
        <f t="shared" si="31"/>
        <v>0.13568809452110606</v>
      </c>
      <c r="G68" s="89">
        <f t="shared" si="32"/>
        <v>0.1197949870516242</v>
      </c>
      <c r="H68" s="89">
        <f t="shared" si="33"/>
        <v>0.13191320018640021</v>
      </c>
      <c r="I68" s="16">
        <f t="shared" si="34"/>
        <v>0.11937437462339197</v>
      </c>
      <c r="J68" s="16">
        <f t="shared" si="35"/>
        <v>0.16576875259013676</v>
      </c>
      <c r="K68" s="16">
        <f t="shared" si="36"/>
        <v>0.12597705994976377</v>
      </c>
      <c r="L68" s="16">
        <f t="shared" si="37"/>
        <v>0.12624525758680477</v>
      </c>
      <c r="M68" s="13">
        <f t="shared" si="38"/>
        <v>0.13346209229843686</v>
      </c>
      <c r="N68" s="13">
        <f t="shared" si="39"/>
        <v>0.14460125719173386</v>
      </c>
      <c r="O68" s="13">
        <f t="shared" si="40"/>
        <v>0.1029269603194467</v>
      </c>
      <c r="P68" s="13">
        <f t="shared" si="41"/>
        <v>9.2205908927719682E-2</v>
      </c>
      <c r="Q68" s="13">
        <f t="shared" si="42"/>
        <v>9.5608821507264422E-2</v>
      </c>
    </row>
    <row r="69" spans="1:17">
      <c r="A69" s="136"/>
      <c r="B69" s="103" t="s">
        <v>53</v>
      </c>
      <c r="C69" s="120"/>
      <c r="D69" s="17" t="s">
        <v>167</v>
      </c>
      <c r="E69" s="89">
        <f t="shared" si="30"/>
        <v>0.42617285790773246</v>
      </c>
      <c r="F69" s="89">
        <f t="shared" si="31"/>
        <v>0.39289320319557863</v>
      </c>
      <c r="G69" s="89">
        <f t="shared" si="32"/>
        <v>0.50107873116722668</v>
      </c>
      <c r="H69" s="89">
        <f t="shared" si="33"/>
        <v>0.51440477712391075</v>
      </c>
      <c r="I69" s="16">
        <f t="shared" si="34"/>
        <v>0.42594711732479767</v>
      </c>
      <c r="J69" s="16">
        <f t="shared" si="35"/>
        <v>0.197220413237819</v>
      </c>
      <c r="K69" s="16">
        <f t="shared" si="36"/>
        <v>0.16953856422687114</v>
      </c>
      <c r="L69" s="16">
        <f t="shared" si="37"/>
        <v>0.15629247397042512</v>
      </c>
      <c r="M69" s="13">
        <f t="shared" si="38"/>
        <v>0.14920950235205996</v>
      </c>
      <c r="N69" s="13">
        <f t="shared" si="39"/>
        <v>9.0859941739895242E-2</v>
      </c>
      <c r="O69" s="13">
        <f t="shared" si="40"/>
        <v>6.6761882237320977E-2</v>
      </c>
      <c r="P69" s="13">
        <f t="shared" si="41"/>
        <v>9.6012103011385297E-2</v>
      </c>
      <c r="Q69" s="13">
        <f t="shared" si="42"/>
        <v>0.11110358449072905</v>
      </c>
    </row>
    <row r="70" spans="1:17">
      <c r="A70" s="103" t="s">
        <v>57</v>
      </c>
      <c r="B70" s="103"/>
      <c r="C70" s="17" t="s">
        <v>176</v>
      </c>
      <c r="D70" s="18"/>
      <c r="E70" s="89">
        <f t="shared" si="30"/>
        <v>15.311353299848788</v>
      </c>
      <c r="F70" s="89">
        <f t="shared" si="31"/>
        <v>23.70449754663171</v>
      </c>
      <c r="G70" s="89">
        <f t="shared" si="32"/>
        <v>16.196455134508231</v>
      </c>
      <c r="H70" s="89">
        <f t="shared" si="33"/>
        <v>19.088133894733371</v>
      </c>
      <c r="I70" s="16">
        <f t="shared" si="34"/>
        <v>21.329972193199215</v>
      </c>
      <c r="J70" s="16">
        <f t="shared" si="35"/>
        <v>24.911195311112426</v>
      </c>
      <c r="K70" s="16">
        <f t="shared" si="36"/>
        <v>17.713583109378021</v>
      </c>
      <c r="L70" s="16">
        <f t="shared" si="37"/>
        <v>20.769105452114363</v>
      </c>
      <c r="M70" s="13">
        <f t="shared" si="38"/>
        <v>15.880313727125305</v>
      </c>
      <c r="N70" s="13">
        <f t="shared" si="39"/>
        <v>26.636810380304532</v>
      </c>
      <c r="O70" s="13">
        <f t="shared" si="40"/>
        <v>25.944884421002847</v>
      </c>
      <c r="P70" s="13">
        <f t="shared" si="41"/>
        <v>21.72026942367706</v>
      </c>
      <c r="Q70" s="13">
        <f t="shared" si="42"/>
        <v>21.532840096712928</v>
      </c>
    </row>
    <row r="71" spans="1:17">
      <c r="A71" s="107" t="s">
        <v>83</v>
      </c>
      <c r="B71" s="102"/>
      <c r="C71" s="56" t="s">
        <v>203</v>
      </c>
      <c r="D71" s="19"/>
      <c r="E71" s="89">
        <f t="shared" si="30"/>
        <v>0</v>
      </c>
      <c r="F71" s="89">
        <f t="shared" si="31"/>
        <v>4.5170318672169772E-2</v>
      </c>
      <c r="G71" s="89">
        <f t="shared" si="32"/>
        <v>8.5506103205218245E-2</v>
      </c>
      <c r="H71" s="89">
        <f t="shared" si="33"/>
        <v>0.12278907496834908</v>
      </c>
      <c r="I71" s="16">
        <f t="shared" si="34"/>
        <v>8.3372030670403705E-2</v>
      </c>
      <c r="J71" s="16">
        <f t="shared" si="35"/>
        <v>0</v>
      </c>
      <c r="K71" s="16">
        <f t="shared" si="36"/>
        <v>2.9509406123201776E-3</v>
      </c>
      <c r="L71" s="16">
        <f t="shared" si="37"/>
        <v>0</v>
      </c>
      <c r="M71" s="13">
        <f t="shared" si="38"/>
        <v>0</v>
      </c>
      <c r="N71" s="13">
        <f t="shared" si="39"/>
        <v>-2.1141478451023588E-2</v>
      </c>
      <c r="O71" s="13">
        <f t="shared" si="40"/>
        <v>1.3375338401802056E-2</v>
      </c>
      <c r="P71" s="13">
        <f t="shared" si="41"/>
        <v>1.0184140926564798E-2</v>
      </c>
      <c r="Q71" s="13">
        <f t="shared" si="42"/>
        <v>8.6141281302221494E-3</v>
      </c>
    </row>
    <row r="72" spans="1:17">
      <c r="A72" s="103" t="s">
        <v>87</v>
      </c>
      <c r="B72" s="110"/>
      <c r="C72" s="28" t="s">
        <v>204</v>
      </c>
      <c r="D72" s="29"/>
      <c r="E72" s="89">
        <f t="shared" si="30"/>
        <v>0</v>
      </c>
      <c r="F72" s="89">
        <f t="shared" si="31"/>
        <v>0.69686287708359174</v>
      </c>
      <c r="G72" s="89">
        <f t="shared" si="32"/>
        <v>0.39842818603880542</v>
      </c>
      <c r="H72" s="89">
        <f t="shared" si="33"/>
        <v>1.4168683940302447</v>
      </c>
      <c r="I72" s="16">
        <f t="shared" si="34"/>
        <v>0.29192303652475793</v>
      </c>
      <c r="J72" s="16">
        <f t="shared" si="35"/>
        <v>0.3898155822627436</v>
      </c>
      <c r="K72" s="16">
        <f t="shared" si="36"/>
        <v>0.19377843354235832</v>
      </c>
      <c r="L72" s="16">
        <f t="shared" si="37"/>
        <v>1.4709520883050129</v>
      </c>
      <c r="M72" s="13">
        <f t="shared" si="38"/>
        <v>1.0290169297687848</v>
      </c>
      <c r="N72" s="13">
        <f t="shared" si="39"/>
        <v>0</v>
      </c>
      <c r="O72" s="13">
        <f t="shared" si="40"/>
        <v>0.47536985967949708</v>
      </c>
      <c r="P72" s="13">
        <f t="shared" si="41"/>
        <v>0.45544026864186415</v>
      </c>
      <c r="Q72" s="13">
        <f t="shared" si="42"/>
        <v>0.43342665749959863</v>
      </c>
    </row>
    <row r="73" spans="1:17">
      <c r="A73" s="124"/>
      <c r="B73" s="103" t="s">
        <v>60</v>
      </c>
      <c r="C73" s="115"/>
      <c r="D73" s="17" t="s">
        <v>179</v>
      </c>
      <c r="E73" s="89">
        <f t="shared" si="30"/>
        <v>0</v>
      </c>
      <c r="F73" s="89">
        <f t="shared" si="31"/>
        <v>0.69686287708359174</v>
      </c>
      <c r="G73" s="89">
        <f t="shared" si="32"/>
        <v>0.39842818603880542</v>
      </c>
      <c r="H73" s="89">
        <f t="shared" si="33"/>
        <v>1.4168683940302447</v>
      </c>
      <c r="I73" s="16">
        <f t="shared" si="34"/>
        <v>0.29192303652475793</v>
      </c>
      <c r="J73" s="16">
        <f t="shared" si="35"/>
        <v>0.3898155822627436</v>
      </c>
      <c r="K73" s="16">
        <f t="shared" si="36"/>
        <v>0.19377843354235832</v>
      </c>
      <c r="L73" s="16">
        <f t="shared" si="37"/>
        <v>0.48549728847346529</v>
      </c>
      <c r="M73" s="13">
        <f t="shared" si="38"/>
        <v>0.2476028942473929</v>
      </c>
      <c r="N73" s="13">
        <f t="shared" si="39"/>
        <v>0</v>
      </c>
      <c r="O73" s="13">
        <f t="shared" si="40"/>
        <v>0.47536985967949708</v>
      </c>
      <c r="P73" s="13">
        <f t="shared" si="41"/>
        <v>0.45544026864186415</v>
      </c>
      <c r="Q73" s="13">
        <f t="shared" si="42"/>
        <v>0.43342665749959863</v>
      </c>
    </row>
    <row r="74" spans="1:17">
      <c r="A74" s="124"/>
      <c r="B74" s="103" t="s">
        <v>61</v>
      </c>
      <c r="C74" s="116"/>
      <c r="D74" s="17" t="s">
        <v>180</v>
      </c>
      <c r="E74" s="89">
        <f t="shared" si="30"/>
        <v>0</v>
      </c>
      <c r="F74" s="89">
        <f t="shared" si="31"/>
        <v>0</v>
      </c>
      <c r="G74" s="89">
        <f t="shared" si="32"/>
        <v>0</v>
      </c>
      <c r="H74" s="89">
        <f t="shared" si="33"/>
        <v>0</v>
      </c>
      <c r="I74" s="16">
        <f t="shared" si="34"/>
        <v>0</v>
      </c>
      <c r="J74" s="16">
        <f t="shared" si="35"/>
        <v>0</v>
      </c>
      <c r="K74" s="16">
        <f t="shared" si="36"/>
        <v>0</v>
      </c>
      <c r="L74" s="16">
        <f t="shared" si="37"/>
        <v>0</v>
      </c>
      <c r="M74" s="13">
        <f t="shared" si="38"/>
        <v>0</v>
      </c>
      <c r="N74" s="13">
        <f t="shared" si="39"/>
        <v>0</v>
      </c>
      <c r="O74" s="13">
        <f t="shared" si="40"/>
        <v>0</v>
      </c>
      <c r="P74" s="13">
        <f t="shared" si="41"/>
        <v>0</v>
      </c>
      <c r="Q74" s="13">
        <f t="shared" si="42"/>
        <v>0</v>
      </c>
    </row>
    <row r="75" spans="1:17">
      <c r="A75" s="124"/>
      <c r="B75" s="103" t="s">
        <v>62</v>
      </c>
      <c r="C75" s="116"/>
      <c r="D75" s="17" t="s">
        <v>181</v>
      </c>
      <c r="E75" s="89">
        <f t="shared" si="30"/>
        <v>0</v>
      </c>
      <c r="F75" s="89">
        <f t="shared" si="31"/>
        <v>0</v>
      </c>
      <c r="G75" s="89">
        <f t="shared" si="32"/>
        <v>0</v>
      </c>
      <c r="H75" s="89">
        <f t="shared" si="33"/>
        <v>0</v>
      </c>
      <c r="I75" s="16">
        <f t="shared" si="34"/>
        <v>0</v>
      </c>
      <c r="J75" s="16">
        <f t="shared" si="35"/>
        <v>0</v>
      </c>
      <c r="K75" s="16">
        <f t="shared" si="36"/>
        <v>0</v>
      </c>
      <c r="L75" s="16">
        <f t="shared" si="37"/>
        <v>0.98545479983154793</v>
      </c>
      <c r="M75" s="13">
        <f t="shared" si="38"/>
        <v>0.78141403552139177</v>
      </c>
      <c r="N75" s="13">
        <f t="shared" si="39"/>
        <v>0</v>
      </c>
      <c r="O75" s="13">
        <f t="shared" si="40"/>
        <v>0</v>
      </c>
      <c r="P75" s="13">
        <f t="shared" si="41"/>
        <v>0</v>
      </c>
      <c r="Q75" s="13">
        <f t="shared" si="42"/>
        <v>0</v>
      </c>
    </row>
    <row r="76" spans="1:17">
      <c r="A76" s="124"/>
      <c r="B76" s="103" t="s">
        <v>63</v>
      </c>
      <c r="C76" s="116"/>
      <c r="D76" s="17" t="s">
        <v>182</v>
      </c>
      <c r="E76" s="89">
        <f t="shared" si="30"/>
        <v>0</v>
      </c>
      <c r="F76" s="89">
        <f t="shared" si="31"/>
        <v>0</v>
      </c>
      <c r="G76" s="89">
        <f t="shared" si="32"/>
        <v>0</v>
      </c>
      <c r="H76" s="89">
        <f t="shared" si="33"/>
        <v>0</v>
      </c>
      <c r="I76" s="16">
        <f t="shared" si="34"/>
        <v>0</v>
      </c>
      <c r="J76" s="16">
        <f t="shared" si="35"/>
        <v>0</v>
      </c>
      <c r="K76" s="16">
        <f t="shared" si="36"/>
        <v>0</v>
      </c>
      <c r="L76" s="16">
        <f t="shared" si="37"/>
        <v>0</v>
      </c>
      <c r="M76" s="13">
        <f t="shared" si="38"/>
        <v>0</v>
      </c>
      <c r="N76" s="13">
        <f t="shared" si="39"/>
        <v>0</v>
      </c>
      <c r="O76" s="13">
        <f t="shared" si="40"/>
        <v>0</v>
      </c>
      <c r="P76" s="13">
        <f t="shared" si="41"/>
        <v>0</v>
      </c>
      <c r="Q76" s="13">
        <f t="shared" si="42"/>
        <v>0</v>
      </c>
    </row>
    <row r="77" spans="1:17">
      <c r="A77" s="124"/>
      <c r="B77" s="103" t="s">
        <v>64</v>
      </c>
      <c r="C77" s="125"/>
      <c r="D77" s="17" t="s">
        <v>183</v>
      </c>
      <c r="E77" s="89">
        <f t="shared" si="30"/>
        <v>0</v>
      </c>
      <c r="F77" s="89">
        <f t="shared" si="31"/>
        <v>0</v>
      </c>
      <c r="G77" s="89">
        <f t="shared" si="32"/>
        <v>0</v>
      </c>
      <c r="H77" s="89">
        <f t="shared" si="33"/>
        <v>0</v>
      </c>
      <c r="I77" s="16">
        <f t="shared" si="34"/>
        <v>0</v>
      </c>
      <c r="J77" s="16">
        <f t="shared" si="35"/>
        <v>0</v>
      </c>
      <c r="K77" s="16">
        <f t="shared" si="36"/>
        <v>0</v>
      </c>
      <c r="L77" s="16">
        <f t="shared" si="37"/>
        <v>0</v>
      </c>
      <c r="M77" s="13">
        <f t="shared" si="38"/>
        <v>0</v>
      </c>
      <c r="N77" s="13">
        <f t="shared" si="39"/>
        <v>0</v>
      </c>
      <c r="O77" s="13">
        <f t="shared" si="40"/>
        <v>0</v>
      </c>
      <c r="P77" s="13">
        <f t="shared" si="41"/>
        <v>0</v>
      </c>
      <c r="Q77" s="13">
        <f t="shared" si="42"/>
        <v>0</v>
      </c>
    </row>
    <row r="78" spans="1:17">
      <c r="A78" s="111" t="s">
        <v>67</v>
      </c>
      <c r="B78" s="111"/>
      <c r="C78" s="17" t="s">
        <v>186</v>
      </c>
      <c r="D78" s="18"/>
      <c r="E78" s="89">
        <f t="shared" si="30"/>
        <v>57.105123292023528</v>
      </c>
      <c r="F78" s="89">
        <f t="shared" si="31"/>
        <v>63.588648964625435</v>
      </c>
      <c r="G78" s="89">
        <f t="shared" si="32"/>
        <v>66.310667372614276</v>
      </c>
      <c r="H78" s="89">
        <f t="shared" si="33"/>
        <v>65.307962423037736</v>
      </c>
      <c r="I78" s="16">
        <f t="shared" si="34"/>
        <v>58.559298140869345</v>
      </c>
      <c r="J78" s="16">
        <f t="shared" si="35"/>
        <v>74.383177431768402</v>
      </c>
      <c r="K78" s="16">
        <f t="shared" si="36"/>
        <v>60.4205792977464</v>
      </c>
      <c r="L78" s="16">
        <f t="shared" si="37"/>
        <v>57.963803432988371</v>
      </c>
      <c r="M78" s="13">
        <f t="shared" si="38"/>
        <v>54.451863555206771</v>
      </c>
      <c r="N78" s="13">
        <f t="shared" si="39"/>
        <v>50.582681740056643</v>
      </c>
      <c r="O78" s="13">
        <f t="shared" si="40"/>
        <v>48.881867633518027</v>
      </c>
      <c r="P78" s="13">
        <f t="shared" si="41"/>
        <v>48.551503120907689</v>
      </c>
      <c r="Q78" s="13">
        <f t="shared" si="42"/>
        <v>53.180693471984355</v>
      </c>
    </row>
    <row r="79" spans="1:17">
      <c r="A79" s="136"/>
      <c r="B79" s="103" t="s">
        <v>68</v>
      </c>
      <c r="C79" s="115"/>
      <c r="D79" s="18" t="s">
        <v>187</v>
      </c>
      <c r="E79" s="89">
        <f t="shared" si="30"/>
        <v>9.240674894633516</v>
      </c>
      <c r="F79" s="89">
        <f t="shared" si="31"/>
        <v>8.4549979629071981</v>
      </c>
      <c r="G79" s="89">
        <f t="shared" si="32"/>
        <v>13.077607413890599</v>
      </c>
      <c r="H79" s="89">
        <f t="shared" si="33"/>
        <v>12.867130055383955</v>
      </c>
      <c r="I79" s="16">
        <f t="shared" si="34"/>
        <v>10.634408290075235</v>
      </c>
      <c r="J79" s="16">
        <f t="shared" si="35"/>
        <v>14.397275176129302</v>
      </c>
      <c r="K79" s="16">
        <f t="shared" si="36"/>
        <v>10.332718554039101</v>
      </c>
      <c r="L79" s="16">
        <f t="shared" si="37"/>
        <v>10.07520724363269</v>
      </c>
      <c r="M79" s="13">
        <f t="shared" si="38"/>
        <v>9.8253042637881052</v>
      </c>
      <c r="N79" s="13">
        <f t="shared" si="39"/>
        <v>5.5308367022521319</v>
      </c>
      <c r="O79" s="13">
        <f t="shared" si="40"/>
        <v>3.4991148166602759</v>
      </c>
      <c r="P79" s="13">
        <f t="shared" si="41"/>
        <v>4.3717396604394807</v>
      </c>
      <c r="Q79" s="13">
        <f t="shared" si="42"/>
        <v>4.6910461605257447</v>
      </c>
    </row>
    <row r="80" spans="1:17">
      <c r="A80" s="136"/>
      <c r="B80" s="103" t="s">
        <v>69</v>
      </c>
      <c r="C80" s="116"/>
      <c r="D80" s="18" t="s">
        <v>188</v>
      </c>
      <c r="E80" s="89">
        <f t="shared" si="30"/>
        <v>21.741719243675558</v>
      </c>
      <c r="F80" s="89">
        <f t="shared" si="31"/>
        <v>28.035179707012915</v>
      </c>
      <c r="G80" s="89">
        <f t="shared" si="32"/>
        <v>24.189078702353033</v>
      </c>
      <c r="H80" s="89">
        <f t="shared" si="33"/>
        <v>24.574310587284373</v>
      </c>
      <c r="I80" s="16">
        <f t="shared" si="34"/>
        <v>22.856754896595184</v>
      </c>
      <c r="J80" s="16">
        <f t="shared" si="35"/>
        <v>28.231565626665088</v>
      </c>
      <c r="K80" s="16">
        <f t="shared" si="36"/>
        <v>23.976251954119903</v>
      </c>
      <c r="L80" s="16">
        <f t="shared" si="37"/>
        <v>22.168272862527886</v>
      </c>
      <c r="M80" s="13">
        <f t="shared" si="38"/>
        <v>21.343473722300565</v>
      </c>
      <c r="N80" s="13">
        <f t="shared" si="39"/>
        <v>20.464305599264083</v>
      </c>
      <c r="O80" s="13">
        <f t="shared" si="40"/>
        <v>18.021862076725075</v>
      </c>
      <c r="P80" s="13">
        <f t="shared" si="41"/>
        <v>20.10246548793522</v>
      </c>
      <c r="Q80" s="13">
        <f t="shared" si="42"/>
        <v>19.913890721650588</v>
      </c>
    </row>
    <row r="81" spans="1:17">
      <c r="A81" s="136"/>
      <c r="B81" s="103" t="s">
        <v>70</v>
      </c>
      <c r="C81" s="116"/>
      <c r="D81" s="18" t="s">
        <v>189</v>
      </c>
      <c r="E81" s="89">
        <f t="shared" si="30"/>
        <v>7.46102567823851</v>
      </c>
      <c r="F81" s="89">
        <f t="shared" si="31"/>
        <v>8.8000637698616568</v>
      </c>
      <c r="G81" s="89">
        <f t="shared" si="32"/>
        <v>8.6816428409348756</v>
      </c>
      <c r="H81" s="89">
        <f t="shared" si="33"/>
        <v>8.4587342106239873</v>
      </c>
      <c r="I81" s="16">
        <f t="shared" si="34"/>
        <v>7.7524241117579082</v>
      </c>
      <c r="J81" s="16">
        <f t="shared" si="35"/>
        <v>10.256571546977682</v>
      </c>
      <c r="K81" s="16">
        <f t="shared" si="36"/>
        <v>8.2207584619978586</v>
      </c>
      <c r="L81" s="16">
        <f t="shared" si="37"/>
        <v>7.7234961250828054</v>
      </c>
      <c r="M81" s="13">
        <f t="shared" si="38"/>
        <v>7.0651890657132359</v>
      </c>
      <c r="N81" s="13">
        <f t="shared" si="39"/>
        <v>7.2027887385315559</v>
      </c>
      <c r="O81" s="13">
        <f t="shared" si="40"/>
        <v>5.2540969867027325</v>
      </c>
      <c r="P81" s="13">
        <f t="shared" si="41"/>
        <v>5.0129290583715864</v>
      </c>
      <c r="Q81" s="13">
        <f t="shared" si="42"/>
        <v>5.3218243603276472</v>
      </c>
    </row>
    <row r="82" spans="1:17">
      <c r="A82" s="136"/>
      <c r="B82" s="103" t="s">
        <v>71</v>
      </c>
      <c r="C82" s="116"/>
      <c r="D82" s="18" t="s">
        <v>190</v>
      </c>
      <c r="E82" s="89">
        <f t="shared" si="30"/>
        <v>0.15752509869833903</v>
      </c>
      <c r="F82" s="89">
        <f t="shared" si="31"/>
        <v>0.12488264574070465</v>
      </c>
      <c r="G82" s="89">
        <f t="shared" si="32"/>
        <v>0.1332656199912837</v>
      </c>
      <c r="H82" s="89">
        <f t="shared" si="33"/>
        <v>3.2939638499065942E-2</v>
      </c>
      <c r="I82" s="16">
        <f t="shared" si="34"/>
        <v>1.24384297726255E-3</v>
      </c>
      <c r="J82" s="16">
        <f t="shared" si="35"/>
        <v>1.2950683796104435E-3</v>
      </c>
      <c r="K82" s="16">
        <f t="shared" si="36"/>
        <v>2.8806801215506498E-3</v>
      </c>
      <c r="L82" s="16">
        <f t="shared" si="37"/>
        <v>2.6760802091661856E-3</v>
      </c>
      <c r="M82" s="13">
        <f t="shared" si="38"/>
        <v>1.1168375924555385E-3</v>
      </c>
      <c r="N82" s="13">
        <f t="shared" si="39"/>
        <v>1.6138533168720294E-3</v>
      </c>
      <c r="O82" s="13">
        <f t="shared" si="40"/>
        <v>1.1480977168928804E-3</v>
      </c>
      <c r="P82" s="13">
        <f t="shared" si="41"/>
        <v>1.0629911404831944E-3</v>
      </c>
      <c r="Q82" s="13">
        <f t="shared" si="42"/>
        <v>1.0934342208641121E-3</v>
      </c>
    </row>
    <row r="83" spans="1:17">
      <c r="A83" s="136"/>
      <c r="B83" s="103" t="s">
        <v>53</v>
      </c>
      <c r="C83" s="125"/>
      <c r="D83" s="18" t="s">
        <v>167</v>
      </c>
      <c r="E83" s="89">
        <f t="shared" si="30"/>
        <v>18.504178376777595</v>
      </c>
      <c r="F83" s="89">
        <f t="shared" si="31"/>
        <v>18.17352487910297</v>
      </c>
      <c r="G83" s="89">
        <f t="shared" si="32"/>
        <v>20.229072795444477</v>
      </c>
      <c r="H83" s="89">
        <f t="shared" si="33"/>
        <v>19.374847931246368</v>
      </c>
      <c r="I83" s="16">
        <f t="shared" si="34"/>
        <v>17.314466999463761</v>
      </c>
      <c r="J83" s="16">
        <f t="shared" si="35"/>
        <v>21.496470013616722</v>
      </c>
      <c r="K83" s="16">
        <f t="shared" si="36"/>
        <v>17.887969647467987</v>
      </c>
      <c r="L83" s="16">
        <f t="shared" si="37"/>
        <v>17.994151121535829</v>
      </c>
      <c r="M83" s="13">
        <f t="shared" si="38"/>
        <v>16.21677966581241</v>
      </c>
      <c r="N83" s="13">
        <f t="shared" si="39"/>
        <v>17.383136846692004</v>
      </c>
      <c r="O83" s="13">
        <f t="shared" si="40"/>
        <v>22.105645655713051</v>
      </c>
      <c r="P83" s="13">
        <f t="shared" si="41"/>
        <v>19.06330592302092</v>
      </c>
      <c r="Q83" s="13">
        <f t="shared" si="42"/>
        <v>23.25283879525951</v>
      </c>
    </row>
    <row r="84" spans="1:17" ht="12.75" customHeight="1">
      <c r="A84" s="137" t="s">
        <v>72</v>
      </c>
      <c r="B84" s="137"/>
      <c r="C84" s="17" t="s">
        <v>191</v>
      </c>
      <c r="D84" s="18"/>
      <c r="E84" s="89">
        <f t="shared" si="30"/>
        <v>4.2319965011855558</v>
      </c>
      <c r="F84" s="89">
        <f t="shared" si="31"/>
        <v>3.7680902697819421</v>
      </c>
      <c r="G84" s="89">
        <f t="shared" si="32"/>
        <v>2.8624734819425082</v>
      </c>
      <c r="H84" s="89">
        <f t="shared" si="33"/>
        <v>2.945700629719286</v>
      </c>
      <c r="I84" s="16">
        <f t="shared" si="34"/>
        <v>2.8122598692030003</v>
      </c>
      <c r="J84" s="16">
        <f t="shared" si="35"/>
        <v>3.7064857024450895</v>
      </c>
      <c r="K84" s="16">
        <f t="shared" si="36"/>
        <v>3.2387275825121637</v>
      </c>
      <c r="L84" s="16">
        <f t="shared" si="37"/>
        <v>3.0337829304580657</v>
      </c>
      <c r="M84" s="13">
        <f t="shared" si="38"/>
        <v>2.676166239041962</v>
      </c>
      <c r="N84" s="13">
        <f t="shared" si="39"/>
        <v>1.7402180315831093</v>
      </c>
      <c r="O84" s="13">
        <f t="shared" si="40"/>
        <v>1.2161225066187833</v>
      </c>
      <c r="P84" s="13">
        <f t="shared" si="41"/>
        <v>1.1138432650424388</v>
      </c>
      <c r="Q84" s="13">
        <f t="shared" si="42"/>
        <v>1.1616271794677591</v>
      </c>
    </row>
    <row r="85" spans="1:17">
      <c r="A85" s="103" t="s">
        <v>73</v>
      </c>
      <c r="B85" s="111"/>
      <c r="C85" s="17" t="s">
        <v>192</v>
      </c>
      <c r="D85" s="18"/>
      <c r="E85" s="89">
        <f t="shared" si="30"/>
        <v>24.143545530676398</v>
      </c>
      <c r="F85" s="89">
        <f t="shared" si="31"/>
        <v>6.631888473597507</v>
      </c>
      <c r="G85" s="89">
        <f t="shared" si="32"/>
        <v>9.1876920195504255</v>
      </c>
      <c r="H85" s="89">
        <f t="shared" si="33"/>
        <v>8.1773296933056763</v>
      </c>
      <c r="I85" s="16">
        <f t="shared" si="34"/>
        <v>10.063449812317913</v>
      </c>
      <c r="J85" s="16">
        <f t="shared" si="35"/>
        <v>2.6495248949144514</v>
      </c>
      <c r="K85" s="16">
        <f t="shared" si="36"/>
        <v>12.108692979220463</v>
      </c>
      <c r="L85" s="16">
        <f t="shared" si="37"/>
        <v>12.190155686834768</v>
      </c>
      <c r="M85" s="13">
        <f t="shared" si="38"/>
        <v>16.166596429991408</v>
      </c>
      <c r="N85" s="13">
        <f t="shared" si="39"/>
        <v>20.825970127575104</v>
      </c>
      <c r="O85" s="13">
        <f t="shared" si="40"/>
        <v>8.7792162166506316</v>
      </c>
      <c r="P85" s="13">
        <f t="shared" si="41"/>
        <v>17.230126266202468</v>
      </c>
      <c r="Q85" s="13">
        <f t="shared" si="42"/>
        <v>15.13048937315283</v>
      </c>
    </row>
    <row r="86" spans="1:17">
      <c r="A86" s="103" t="s">
        <v>74</v>
      </c>
      <c r="B86" s="111"/>
      <c r="C86" s="17" t="s">
        <v>193</v>
      </c>
      <c r="D86" s="18"/>
      <c r="E86" s="89">
        <f t="shared" si="30"/>
        <v>0</v>
      </c>
      <c r="F86" s="89">
        <f t="shared" si="31"/>
        <v>0</v>
      </c>
      <c r="G86" s="89">
        <f t="shared" si="32"/>
        <v>0</v>
      </c>
      <c r="H86" s="89">
        <f t="shared" si="33"/>
        <v>0</v>
      </c>
      <c r="I86" s="16">
        <f t="shared" si="34"/>
        <v>3.3962786982215798</v>
      </c>
      <c r="J86" s="16">
        <f t="shared" si="35"/>
        <v>0</v>
      </c>
      <c r="K86" s="16">
        <f t="shared" si="36"/>
        <v>0</v>
      </c>
      <c r="L86" s="16">
        <f t="shared" si="37"/>
        <v>0</v>
      </c>
      <c r="M86" s="13">
        <f t="shared" si="38"/>
        <v>0</v>
      </c>
      <c r="N86" s="13">
        <f t="shared" si="39"/>
        <v>0</v>
      </c>
      <c r="O86" s="13">
        <f t="shared" si="40"/>
        <v>0</v>
      </c>
      <c r="P86" s="13">
        <f t="shared" si="41"/>
        <v>0</v>
      </c>
      <c r="Q86" s="13">
        <f t="shared" si="42"/>
        <v>0</v>
      </c>
    </row>
    <row r="87" spans="1:17">
      <c r="A87" s="103" t="s">
        <v>76</v>
      </c>
      <c r="B87" s="111"/>
      <c r="C87" s="18" t="s">
        <v>196</v>
      </c>
      <c r="D87" s="14"/>
      <c r="E87" s="89">
        <f t="shared" si="30"/>
        <v>-1.231449321124092</v>
      </c>
      <c r="F87" s="89">
        <f t="shared" si="31"/>
        <v>1.0362602518909536</v>
      </c>
      <c r="G87" s="89">
        <f t="shared" si="32"/>
        <v>4.3379039839216826</v>
      </c>
      <c r="H87" s="89">
        <f t="shared" si="33"/>
        <v>2.294897912895018</v>
      </c>
      <c r="I87" s="16">
        <f t="shared" si="34"/>
        <v>2.9181247270455679</v>
      </c>
      <c r="J87" s="16">
        <f t="shared" si="35"/>
        <v>-6.4031880883310643</v>
      </c>
      <c r="K87" s="16">
        <f t="shared" si="36"/>
        <v>6.0261720328116501</v>
      </c>
      <c r="L87" s="16">
        <f t="shared" si="37"/>
        <v>4.2896626777421965</v>
      </c>
      <c r="M87" s="13">
        <f t="shared" si="38"/>
        <v>9.5133715242152732</v>
      </c>
      <c r="N87" s="13">
        <f t="shared" si="39"/>
        <v>0</v>
      </c>
      <c r="O87" s="13">
        <f t="shared" si="40"/>
        <v>14.519475181571655</v>
      </c>
      <c r="P87" s="13">
        <f t="shared" si="41"/>
        <v>10.73041550266279</v>
      </c>
      <c r="Q87" s="13">
        <f t="shared" si="42"/>
        <v>8.345596687054325</v>
      </c>
    </row>
    <row r="88" spans="1:17">
      <c r="E88" s="90"/>
      <c r="F88" s="90"/>
      <c r="G88" s="90"/>
      <c r="H88" s="90"/>
      <c r="I88" s="90"/>
      <c r="J88" s="90"/>
      <c r="K88" s="90"/>
      <c r="L88" s="90"/>
      <c r="M88" s="90"/>
    </row>
  </sheetData>
  <mergeCells count="27">
    <mergeCell ref="C2:D2"/>
    <mergeCell ref="C3:D3"/>
    <mergeCell ref="A3:B3"/>
    <mergeCell ref="A79:A83"/>
    <mergeCell ref="A84:B84"/>
    <mergeCell ref="C6:C9"/>
    <mergeCell ref="C14:C18"/>
    <mergeCell ref="C23:C27"/>
    <mergeCell ref="C31:C35"/>
    <mergeCell ref="C37:C41"/>
    <mergeCell ref="C48:C51"/>
    <mergeCell ref="C56:C60"/>
    <mergeCell ref="C65:C69"/>
    <mergeCell ref="C73:C77"/>
    <mergeCell ref="C79:C83"/>
    <mergeCell ref="A2:B2"/>
    <mergeCell ref="A1:B1"/>
    <mergeCell ref="A48:A51"/>
    <mergeCell ref="A56:A60"/>
    <mergeCell ref="A65:A69"/>
    <mergeCell ref="A73:A77"/>
    <mergeCell ref="A14:A18"/>
    <mergeCell ref="A42:B42"/>
    <mergeCell ref="A37:A41"/>
    <mergeCell ref="A23:A27"/>
    <mergeCell ref="A31:A35"/>
    <mergeCell ref="A6:A9"/>
  </mergeCells>
  <phoneticPr fontId="0" type="noConversion"/>
  <printOptions horizontalCentered="1"/>
  <pageMargins left="0.59055118110236227" right="0.59055118110236227" top="0.94488188976377963" bottom="0.59055118110236227" header="0.51181102362204722" footer="0.39370078740157483"/>
  <pageSetup paperSize="9" scale="62" orientation="portrait" r:id="rId1"/>
  <headerFooter alignWithMargins="0">
    <oddFooter>&amp;L&amp;"Times New Roman,Regular"&amp;11 24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T42"/>
  <sheetViews>
    <sheetView zoomScaleNormal="100" workbookViewId="0">
      <selection activeCell="W34" sqref="W34"/>
    </sheetView>
  </sheetViews>
  <sheetFormatPr defaultRowHeight="15.75"/>
  <cols>
    <col min="1" max="1" width="5" style="34" customWidth="1"/>
    <col min="2" max="2" width="76.7109375" style="34" customWidth="1"/>
    <col min="3" max="3" width="12.5703125" style="34" customWidth="1"/>
    <col min="4" max="4" width="51.5703125" style="34" customWidth="1"/>
    <col min="5" max="8" width="9.140625" style="34"/>
    <col min="9" max="16384" width="9.140625" style="11"/>
  </cols>
  <sheetData>
    <row r="1" spans="1:14">
      <c r="A1" s="134" t="s">
        <v>211</v>
      </c>
      <c r="B1" s="134"/>
    </row>
    <row r="2" spans="1:14" ht="14.25" customHeight="1">
      <c r="A2" s="134" t="s">
        <v>210</v>
      </c>
      <c r="B2" s="134"/>
      <c r="C2" s="35"/>
      <c r="I2" s="139"/>
      <c r="J2" s="139"/>
    </row>
    <row r="3" spans="1:14" ht="30" customHeight="1">
      <c r="A3" s="140" t="s">
        <v>218</v>
      </c>
      <c r="B3" s="140"/>
      <c r="C3" s="99"/>
    </row>
    <row r="4" spans="1:14" ht="17.25" customHeight="1"/>
    <row r="5" spans="1:14" ht="18.75" customHeight="1">
      <c r="A5" s="36" t="s">
        <v>88</v>
      </c>
      <c r="B5" s="52" t="s">
        <v>99</v>
      </c>
    </row>
    <row r="6" spans="1:14" ht="18.75" customHeight="1">
      <c r="A6" s="37" t="s">
        <v>94</v>
      </c>
      <c r="B6" s="52" t="s">
        <v>91</v>
      </c>
    </row>
    <row r="7" spans="1:14" ht="18.75" customHeight="1">
      <c r="A7" s="37" t="s">
        <v>89</v>
      </c>
      <c r="B7" s="53" t="s">
        <v>97</v>
      </c>
      <c r="C7" s="51"/>
      <c r="D7" s="51"/>
      <c r="E7" s="51"/>
      <c r="M7" s="32"/>
      <c r="N7" s="32"/>
    </row>
    <row r="8" spans="1:14" ht="18.75" customHeight="1">
      <c r="A8" s="37" t="s">
        <v>90</v>
      </c>
      <c r="B8" s="52" t="s">
        <v>105</v>
      </c>
    </row>
    <row r="10" spans="1:14" ht="17.25" customHeight="1">
      <c r="A10" s="38" t="s">
        <v>95</v>
      </c>
      <c r="B10" s="39" t="s">
        <v>96</v>
      </c>
    </row>
    <row r="23" spans="20:20">
      <c r="T23" s="11" t="s">
        <v>98</v>
      </c>
    </row>
    <row r="42" spans="2:2">
      <c r="B42" s="34" t="s">
        <v>92</v>
      </c>
    </row>
  </sheetData>
  <mergeCells count="4">
    <mergeCell ref="I2:J2"/>
    <mergeCell ref="A2:B2"/>
    <mergeCell ref="A1:B1"/>
    <mergeCell ref="A3:B3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MBP_Balance sheet</vt:lpstr>
      <vt:lpstr>PZ_Profit&amp;Loss</vt:lpstr>
      <vt:lpstr>Ienāk_izdevumi_Income_Exp</vt:lpstr>
      <vt:lpstr>Saraksts_List</vt:lpstr>
      <vt:lpstr>Sheet1</vt:lpstr>
      <vt:lpstr>Ienāk_izdevumi_Income_Exp!Print_Area</vt:lpstr>
      <vt:lpstr>'MBP_Balance sheet'!Print_Area</vt:lpstr>
      <vt:lpstr>'PZ_Profit&amp;Loss'!Print_Area</vt:lpstr>
      <vt:lpstr>Saraksts_List!Print_Area</vt:lpstr>
    </vt:vector>
  </TitlesOfParts>
  <Company>Finansu un kapitala tirgus komisija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Benita Tvardovska</dc:creator>
  <cp:lastModifiedBy>Tvardovska</cp:lastModifiedBy>
  <cp:lastPrinted>2014-02-18T10:06:17Z</cp:lastPrinted>
  <dcterms:created xsi:type="dcterms:W3CDTF">2003-11-05T13:11:07Z</dcterms:created>
  <dcterms:modified xsi:type="dcterms:W3CDTF">2014-02-18T10:07:55Z</dcterms:modified>
</cp:coreProperties>
</file>